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461" windowWidth="11340" windowHeight="6030" tabRatio="808" activeTab="4"/>
  </bookViews>
  <sheets>
    <sheet name="Cover" sheetId="1" r:id="rId1"/>
    <sheet name="Income statement" sheetId="2" r:id="rId2"/>
    <sheet name="Balance Sheet" sheetId="3" r:id="rId3"/>
    <sheet name="Equity" sheetId="4" r:id="rId4"/>
    <sheet name="cashflow" sheetId="5" r:id="rId5"/>
    <sheet name="Segment Info" sheetId="6" state="hidden" r:id="rId6"/>
  </sheets>
  <externalReferences>
    <externalReference r:id="rId9"/>
  </externalReferences>
  <definedNames>
    <definedName name="_xlnm.Print_Area" localSheetId="4">'cashflow'!$A$1:$P$77</definedName>
    <definedName name="_xlnm.Print_Area" localSheetId="3">'Equity'!$A$1:$Q$42</definedName>
    <definedName name="_xlnm.Print_Area" localSheetId="1">'Income statement'!$A$1:$O$57</definedName>
    <definedName name="_xlnm.Print_Area" localSheetId="5">'Segment Info'!$A$1:$M$33</definedName>
    <definedName name="_xlnm.Print_Titles" localSheetId="4">'cashflow'!$2:$3</definedName>
    <definedName name="_xlnm.Print_Titles" localSheetId="3">'Equity'!$2:$3</definedName>
    <definedName name="_xlnm.Print_Titles" localSheetId="1">'Income statement'!$2:$3</definedName>
  </definedNames>
  <calcPr fullCalcOnLoad="1" iterate="1" iterateCount="50" iterateDelta="0"/>
</workbook>
</file>

<file path=xl/comments2.xml><?xml version="1.0" encoding="utf-8"?>
<comments xmlns="http://schemas.openxmlformats.org/spreadsheetml/2006/main">
  <authors>
    <author>Hunza Consolidation Berhad</author>
    <author>Fin</author>
  </authors>
  <commentList>
    <comment ref="K28" authorId="0">
      <text>
        <r>
          <rPr>
            <b/>
            <sz val="8"/>
            <rFont val="Tahoma"/>
            <family val="0"/>
          </rPr>
          <t>Hunza Consolidation Berhad:</t>
        </r>
        <r>
          <rPr>
            <sz val="8"/>
            <rFont val="Tahoma"/>
            <family val="0"/>
          </rPr>
          <t xml:space="preserve">
interest income 
</t>
        </r>
      </text>
    </comment>
    <comment ref="K18" authorId="1">
      <text>
        <r>
          <rPr>
            <sz val="8"/>
            <rFont val="Tahoma"/>
            <family val="0"/>
          </rPr>
          <t xml:space="preserve">COS + Admin. + S&amp;D
</t>
        </r>
      </text>
    </comment>
    <comment ref="S18" authorId="1">
      <text>
        <r>
          <rPr>
            <sz val="8"/>
            <rFont val="Tahoma"/>
            <family val="0"/>
          </rPr>
          <t xml:space="preserve">COS + Admin. + S&amp;D
</t>
        </r>
      </text>
    </comment>
    <comment ref="T18" authorId="1">
      <text>
        <r>
          <rPr>
            <sz val="8"/>
            <rFont val="Tahoma"/>
            <family val="0"/>
          </rPr>
          <t xml:space="preserve">COS + Admin. + S&amp;D
</t>
        </r>
      </text>
    </comment>
    <comment ref="U18" authorId="1">
      <text>
        <r>
          <rPr>
            <sz val="8"/>
            <rFont val="Tahoma"/>
            <family val="0"/>
          </rPr>
          <t xml:space="preserve">COS + Admin. + S&amp;D
</t>
        </r>
      </text>
    </comment>
    <comment ref="R28" authorId="0">
      <text>
        <r>
          <rPr>
            <b/>
            <sz val="8"/>
            <rFont val="Tahoma"/>
            <family val="0"/>
          </rPr>
          <t>Hunza Consolidation Berhad:</t>
        </r>
        <r>
          <rPr>
            <sz val="8"/>
            <rFont val="Tahoma"/>
            <family val="0"/>
          </rPr>
          <t xml:space="preserve">
interest income 
</t>
        </r>
      </text>
    </comment>
    <comment ref="S28" authorId="0">
      <text>
        <r>
          <rPr>
            <b/>
            <sz val="8"/>
            <rFont val="Tahoma"/>
            <family val="0"/>
          </rPr>
          <t>Hunza Consolidation Berhad:</t>
        </r>
        <r>
          <rPr>
            <sz val="8"/>
            <rFont val="Tahoma"/>
            <family val="0"/>
          </rPr>
          <t xml:space="preserve">
interest income 
</t>
        </r>
      </text>
    </comment>
    <comment ref="T28" authorId="0">
      <text>
        <r>
          <rPr>
            <b/>
            <sz val="8"/>
            <rFont val="Tahoma"/>
            <family val="0"/>
          </rPr>
          <t>Hunza Consolidation Berhad:</t>
        </r>
        <r>
          <rPr>
            <sz val="8"/>
            <rFont val="Tahoma"/>
            <family val="0"/>
          </rPr>
          <t xml:space="preserve">
interest income 
</t>
        </r>
      </text>
    </comment>
    <comment ref="U28" authorId="0">
      <text>
        <r>
          <rPr>
            <b/>
            <sz val="8"/>
            <rFont val="Tahoma"/>
            <family val="0"/>
          </rPr>
          <t>Hunza Consolidation Berhad:</t>
        </r>
        <r>
          <rPr>
            <sz val="8"/>
            <rFont val="Tahoma"/>
            <family val="0"/>
          </rPr>
          <t xml:space="preserve">
interest income 
</t>
        </r>
      </text>
    </comment>
  </commentList>
</comments>
</file>

<file path=xl/sharedStrings.xml><?xml version="1.0" encoding="utf-8"?>
<sst xmlns="http://schemas.openxmlformats.org/spreadsheetml/2006/main" count="334" uniqueCount="242">
  <si>
    <t>Investment properties</t>
  </si>
  <si>
    <t xml:space="preserve">Net Assets per share attributable to ordinary equity holders </t>
  </si>
  <si>
    <t>of the parent (RM)</t>
  </si>
  <si>
    <t xml:space="preserve">Goodwill </t>
  </si>
  <si>
    <t>(The Condensed Consolidated Balance Sheets should be read in conjunction with the Annual Financial Report for the year</t>
  </si>
  <si>
    <t xml:space="preserve">(The Condensed Consolidated Statements of Changes in Equity should be read in conjunction with the Annual Financial Report for the </t>
  </si>
  <si>
    <t>Property, plant and equipment written off</t>
  </si>
  <si>
    <t>Deferred tax liabilities</t>
  </si>
  <si>
    <t>Losses</t>
  </si>
  <si>
    <t>Accumulated</t>
  </si>
  <si>
    <t>31.03.2007</t>
  </si>
  <si>
    <t>30.06.2007</t>
  </si>
  <si>
    <t>30.09.2007</t>
  </si>
  <si>
    <t>31.12.2007</t>
  </si>
  <si>
    <t>(The Condensed Consolidated Income Statements should be read in conjunction with the Annual Financial Report for the year ended</t>
  </si>
  <si>
    <t>Amortisation of prepaid land lease payments</t>
  </si>
  <si>
    <t xml:space="preserve">Fixed deposits with a licensed bank   </t>
  </si>
  <si>
    <t xml:space="preserve">EQUITY </t>
  </si>
  <si>
    <t xml:space="preserve">                                HUNZA CONSOLIDATION  BERHAD (297020-W)</t>
  </si>
  <si>
    <t>period to date</t>
  </si>
  <si>
    <t>Loss before taxation</t>
  </si>
  <si>
    <t>Assets held for sale</t>
  </si>
  <si>
    <t xml:space="preserve">The amount is not substantial therefore not reflected </t>
  </si>
  <si>
    <t>follow announcement figure</t>
  </si>
  <si>
    <t>audited figure</t>
  </si>
  <si>
    <t>Capital repayment of investment in quoted shares</t>
  </si>
  <si>
    <t>Fair value adjustment of investment properties</t>
  </si>
  <si>
    <t>Net surplus/(deficit) on revaluation reserve</t>
  </si>
  <si>
    <t>Prepaid land lease payments</t>
  </si>
  <si>
    <t>Investment in quoted shares written off</t>
  </si>
  <si>
    <t>Fixed deposits held as security</t>
  </si>
  <si>
    <t>CASH AND CASH EQUIVALENTS AT BEGINNING OF PERIOD</t>
  </si>
  <si>
    <t>CASH AND CASH EQUIVALENTS AT END OF PERIOD</t>
  </si>
  <si>
    <t>The amount is not substantial therefore not reflected in cashflow</t>
  </si>
  <si>
    <t>Impairment loss of assets</t>
  </si>
  <si>
    <t>Net loss for the period</t>
  </si>
  <si>
    <t>Profit/(Losses)</t>
  </si>
  <si>
    <t>Seafood</t>
  </si>
  <si>
    <t>Others</t>
  </si>
  <si>
    <t>RM'000</t>
  </si>
  <si>
    <t>Interest Received</t>
  </si>
  <si>
    <t xml:space="preserve">HUNZA CONSOLIDATION BERHAD </t>
  </si>
  <si>
    <t>Fixed Assets</t>
  </si>
  <si>
    <t xml:space="preserve">Interest in </t>
  </si>
  <si>
    <t xml:space="preserve">Investment </t>
  </si>
  <si>
    <t>Other</t>
  </si>
  <si>
    <t>Interco</t>
  </si>
  <si>
    <t>Other current</t>
  </si>
  <si>
    <t>Intangible</t>
  </si>
  <si>
    <t>Total</t>
  </si>
  <si>
    <t>Subsidiary</t>
  </si>
  <si>
    <t>in Associate</t>
  </si>
  <si>
    <t>Investment</t>
  </si>
  <si>
    <t>balances</t>
  </si>
  <si>
    <t>asset</t>
  </si>
  <si>
    <t>Assets</t>
  </si>
  <si>
    <t xml:space="preserve">Sin Wan Fatt </t>
  </si>
  <si>
    <t>Tung Hai Fishing</t>
  </si>
  <si>
    <t>Hunza Marine</t>
  </si>
  <si>
    <t>Ocean Garden</t>
  </si>
  <si>
    <t>Hunza Marine (Tawau) Sdn Bhd</t>
  </si>
  <si>
    <t>Less: Consolidation adjustment</t>
  </si>
  <si>
    <t>Packaging</t>
  </si>
  <si>
    <t>Master Pack</t>
  </si>
  <si>
    <t>Hunza Consolidation</t>
  </si>
  <si>
    <t>Hunza Labs</t>
  </si>
  <si>
    <t>Grand Total</t>
  </si>
  <si>
    <t>Current</t>
  </si>
  <si>
    <t>Corresponding</t>
  </si>
  <si>
    <t xml:space="preserve">6 months </t>
  </si>
  <si>
    <t>ended</t>
  </si>
  <si>
    <t>RM '000</t>
  </si>
  <si>
    <t>Revenue</t>
  </si>
  <si>
    <t>Taxation</t>
  </si>
  <si>
    <t xml:space="preserve">Minority interests </t>
  </si>
  <si>
    <t xml:space="preserve">(i) Basic </t>
  </si>
  <si>
    <t xml:space="preserve">(ii) Fully diluted </t>
  </si>
  <si>
    <t>Property, plant and equipment</t>
  </si>
  <si>
    <t>Other investments</t>
  </si>
  <si>
    <t>Current assets</t>
  </si>
  <si>
    <t>Inventories</t>
  </si>
  <si>
    <t>Cash and bank balances</t>
  </si>
  <si>
    <t>Current liabilities</t>
  </si>
  <si>
    <t>B9</t>
  </si>
  <si>
    <t>Share capital</t>
  </si>
  <si>
    <t>Reserves</t>
  </si>
  <si>
    <t>Minority interests</t>
  </si>
  <si>
    <t>Share</t>
  </si>
  <si>
    <t>Revaluation</t>
  </si>
  <si>
    <t>Treasury</t>
  </si>
  <si>
    <t>Capital</t>
  </si>
  <si>
    <t>Premium</t>
  </si>
  <si>
    <t>Reserve</t>
  </si>
  <si>
    <t>Shares</t>
  </si>
  <si>
    <t>CONDENSED CONSOLIDATED CASH FLOW STATEMENTS</t>
  </si>
  <si>
    <t>OPERATING ACTIVITIES</t>
  </si>
  <si>
    <t>Changes in Working Capital</t>
  </si>
  <si>
    <t>Net Change in current assets</t>
  </si>
  <si>
    <t>Net Change in current liabilities</t>
  </si>
  <si>
    <t>CASH FLOWS FROM INVESTING ACTIVITIES</t>
  </si>
  <si>
    <t>CASH FLOWS FROM FINANCING ACTIVITIES</t>
  </si>
  <si>
    <t>B1</t>
  </si>
  <si>
    <t>B5</t>
  </si>
  <si>
    <t>B7</t>
  </si>
  <si>
    <t>N/A</t>
  </si>
  <si>
    <t>Depreciation of property, plant and equipment</t>
  </si>
  <si>
    <t>Repayment of hire-purchase payables</t>
  </si>
  <si>
    <t>Repayment of long term loans</t>
  </si>
  <si>
    <t>Repurchase of treasury shares</t>
  </si>
  <si>
    <t>Allowance for doubtful debts</t>
  </si>
  <si>
    <t>Proceeds from disposal of property, plant and equipment</t>
  </si>
  <si>
    <t>B13</t>
  </si>
  <si>
    <t xml:space="preserve">9 months </t>
  </si>
  <si>
    <t>B14</t>
  </si>
  <si>
    <t>Control Check</t>
  </si>
  <si>
    <t>CONDENSED CONSOLIDATED INCOME STATEMENTS</t>
  </si>
  <si>
    <t>Equity</t>
  </si>
  <si>
    <t>CONDENSED CONSOLIDATED BALANCE SHEETS</t>
  </si>
  <si>
    <t>Creditors</t>
  </si>
  <si>
    <t xml:space="preserve">Adjustments for non-cash flow items :- </t>
  </si>
  <si>
    <t xml:space="preserve">12 months </t>
  </si>
  <si>
    <t>Interest paid</t>
  </si>
  <si>
    <t>Hunza Packaging</t>
  </si>
  <si>
    <t>Tienma</t>
  </si>
  <si>
    <t>Note</t>
  </si>
  <si>
    <t>Deferred tax assets</t>
  </si>
  <si>
    <t>Short term borrowings</t>
  </si>
  <si>
    <t>CONDENSED CONSOLIDATED STATEMENTS OF CHANGES IN EQUITY</t>
  </si>
  <si>
    <t>Proceeds from disposal of investment in quoted shares</t>
  </si>
  <si>
    <t>Borrowings</t>
  </si>
  <si>
    <t>Gross dividend income</t>
  </si>
  <si>
    <t>B15</t>
  </si>
  <si>
    <t>Bad debts written off</t>
  </si>
  <si>
    <t>Deferred Assets</t>
  </si>
  <si>
    <t>Tax credit</t>
  </si>
  <si>
    <t>Finance costs</t>
  </si>
  <si>
    <t>Operating expenses</t>
  </si>
  <si>
    <t>Investment in associated company</t>
  </si>
  <si>
    <t>Interest income</t>
  </si>
  <si>
    <t>quarter</t>
  </si>
  <si>
    <t>As at end of</t>
  </si>
  <si>
    <t>current</t>
  </si>
  <si>
    <t>As at preceding</t>
  </si>
  <si>
    <t>financial</t>
  </si>
  <si>
    <t>year end</t>
  </si>
  <si>
    <r>
      <t xml:space="preserve">SEGMENT INFORMATION - TOTAL ASSETS AS AT </t>
    </r>
    <r>
      <rPr>
        <b/>
        <sz val="12"/>
        <color indexed="12"/>
        <rFont val="Arial"/>
        <family val="2"/>
      </rPr>
      <t>30.06.2004</t>
    </r>
  </si>
  <si>
    <t>Income tax paid</t>
  </si>
  <si>
    <t>Interest</t>
  </si>
  <si>
    <t xml:space="preserve">3 months </t>
  </si>
  <si>
    <t>*</t>
  </si>
  <si>
    <t>Income tax refunded</t>
  </si>
  <si>
    <t>Dividends Received</t>
  </si>
  <si>
    <t xml:space="preserve">Investing result </t>
  </si>
  <si>
    <t>ESOS Exercised</t>
  </si>
  <si>
    <t>Transfer of revaluation surplus</t>
  </si>
  <si>
    <t>Inventories written off</t>
  </si>
  <si>
    <t>---------------</t>
  </si>
  <si>
    <t>-------------------</t>
  </si>
  <si>
    <t>------Attributable to Equity Holders of the Parent----------------</t>
  </si>
  <si>
    <t>Minority</t>
  </si>
  <si>
    <t>-----------------Non-Distributable ---------------</t>
  </si>
  <si>
    <t>Distributable</t>
  </si>
  <si>
    <t>Attributable to:</t>
  </si>
  <si>
    <t>Equity holders of the parent</t>
  </si>
  <si>
    <t>TOTAL ASSETS</t>
  </si>
  <si>
    <t>Non-current liabilities</t>
  </si>
  <si>
    <t>Non-current assets</t>
  </si>
  <si>
    <t>TOTAL LIABILITIES</t>
  </si>
  <si>
    <t>Equity attributable to equity holders of the parent</t>
  </si>
  <si>
    <t>TOTAL EQUITY</t>
  </si>
  <si>
    <t>TOTAL LIABILITIES AND EQUITY</t>
  </si>
  <si>
    <t>#</t>
  </si>
  <si>
    <t>CONTENTS</t>
  </si>
  <si>
    <t>PAGE(S)</t>
  </si>
  <si>
    <t>Condensed Consolidated Income Statement</t>
  </si>
  <si>
    <t>Condensed Consolidated Balance Sheets</t>
  </si>
  <si>
    <t>Condensed Consolidated Statement Of Changes In Equity</t>
  </si>
  <si>
    <t>Condensed Consolidated Cash Flow Statement</t>
  </si>
  <si>
    <t xml:space="preserve">Explanatory Notes to the Interim Financial Statements as </t>
  </si>
  <si>
    <t>required by FRS 134</t>
  </si>
  <si>
    <t>5-6</t>
  </si>
  <si>
    <t>Additional information required by the Listing Requirements</t>
  </si>
  <si>
    <t>of Bursa Malaysia Securities Berhad</t>
  </si>
  <si>
    <t xml:space="preserve">                 HUNZA CONSOLIDATION  BERHAD (297020-W)</t>
  </si>
  <si>
    <t xml:space="preserve">                          QUARTERLY REPORT ON CONSOLIDATED RESULTS </t>
  </si>
  <si>
    <t>Proceeds from short term loan</t>
  </si>
  <si>
    <t>Repayment of short term loans</t>
  </si>
  <si>
    <t xml:space="preserve">Other operating income </t>
  </si>
  <si>
    <t>Gain on disposal of investment in quoted shares</t>
  </si>
  <si>
    <t>Operating profit before working capital changes</t>
  </si>
  <si>
    <t xml:space="preserve">Trade receivables </t>
  </si>
  <si>
    <t xml:space="preserve">Other receivables </t>
  </si>
  <si>
    <t>Prepaid expenses</t>
  </si>
  <si>
    <t>-</t>
  </si>
  <si>
    <t>Proceeds from disposal of assets held for sale</t>
  </si>
  <si>
    <t>Net cash generated from/(used in) financing activities</t>
  </si>
  <si>
    <t>Gain on disposal of investment properties</t>
  </si>
  <si>
    <t>(Gain)/Loss on disposal of property, plant and equipment</t>
  </si>
  <si>
    <t>Net advance/(repayment) from/(to) directors</t>
  </si>
  <si>
    <t>31.03.2008</t>
  </si>
  <si>
    <t>30.06.2008</t>
  </si>
  <si>
    <t>30.09.2008</t>
  </si>
  <si>
    <t>31.12.2008</t>
  </si>
  <si>
    <t>Profit/(Loss) from operations</t>
  </si>
  <si>
    <t>year ended 31 December 2007 and the accompanying explanatory notes attached to the interim financial statements)</t>
  </si>
  <si>
    <t>Allowance for diminution in value of investment in quoted shares no longer required</t>
  </si>
  <si>
    <t xml:space="preserve">Allowance for diminution in value of investment in quoted shares </t>
  </si>
  <si>
    <t>Share of profit/(loss) of associated companies</t>
  </si>
  <si>
    <t>Finance costs recognised in profit or loss</t>
  </si>
  <si>
    <t>Payments for property, plant and equipment</t>
  </si>
  <si>
    <t>Payments for investment in quoted shares</t>
  </si>
  <si>
    <t>Increase/(Decrease) in short-term borrowings</t>
  </si>
  <si>
    <t>(#)</t>
  </si>
  <si>
    <t>Certain figures have been restated to conform to audited financial statements ended 31 December 2007.</t>
  </si>
  <si>
    <t>A12</t>
  </si>
  <si>
    <t>Loss per share (sen) :</t>
  </si>
  <si>
    <t>Loss for the period</t>
  </si>
  <si>
    <t>Share of Profit  in associated company</t>
  </si>
  <si>
    <t>30.6.2008</t>
  </si>
  <si>
    <t>30.6.2007</t>
  </si>
  <si>
    <t xml:space="preserve">                                QUARTERLY REPORT FOR  THE  PERIOD ENDED  30 JUNE 2008</t>
  </si>
  <si>
    <t>The  Directors  hereby announce the  unaudited  results  of the  Group  and  the Company for the period ended 30 June 2008.</t>
  </si>
  <si>
    <t xml:space="preserve"> 31 December 2007 and the accompanying explanatory notes attached to the interim financial statements)</t>
  </si>
  <si>
    <t xml:space="preserve">                          FOR THE 2ND FINANCIAL QUARTER ENDED 30 JUNE 2008</t>
  </si>
  <si>
    <t>7-10</t>
  </si>
  <si>
    <t xml:space="preserve">Including interest free unsecured advance of RM1.409 million (2007 : RM1.387 million) from certain directors of the Company, and has </t>
  </si>
  <si>
    <t>no fixed term of repayment.</t>
  </si>
  <si>
    <t>ended 31 December 2007 and the accompanying explanatory notes attached to the interim financial statements)</t>
  </si>
  <si>
    <t xml:space="preserve">6 months ended 30 June 2007 </t>
  </si>
  <si>
    <t>Balance as of 1 January 2007</t>
  </si>
  <si>
    <t>Effect of change in tax rate</t>
  </si>
  <si>
    <t>Effect of tax exempt on real property gain tax</t>
  </si>
  <si>
    <t xml:space="preserve">Balance as of 30 June 2007 </t>
  </si>
  <si>
    <t>6 months ended 30 June 2008</t>
  </si>
  <si>
    <t>Balance as of 1 January 2008</t>
  </si>
  <si>
    <t>Balance as of 30 June 2008</t>
  </si>
  <si>
    <t>Gain on disposal of other investments</t>
  </si>
  <si>
    <t>Net cash (used in)/generated from operating activities</t>
  </si>
  <si>
    <t>Net cash (used in)/generated from investing activities</t>
  </si>
  <si>
    <t>Proceeds from hire purchase</t>
  </si>
  <si>
    <t>NET DECREASE IN CASH AND CASH EQUIVALENTS</t>
  </si>
  <si>
    <t xml:space="preserve">              -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</si>
</sst>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000"/>
    <numFmt numFmtId="166" formatCode="0.00_);\(0.00\)"/>
    <numFmt numFmtId="167" formatCode="0.0000"/>
    <numFmt numFmtId="168" formatCode="0.000000000"/>
    <numFmt numFmtId="169" formatCode="_(* #,##0_);_(* \(#,##0\);_(* &quot;-&quot;??_);_(@_)"/>
    <numFmt numFmtId="170" formatCode="0_);\(0\)"/>
    <numFmt numFmtId="171" formatCode="_(* #,##0.000_);_(* \(#,##0.000\);_(* &quot;-&quot;??_);_(@_)"/>
    <numFmt numFmtId="172" formatCode="#,##0.000"/>
    <numFmt numFmtId="173" formatCode="#,##0.00000"/>
    <numFmt numFmtId="174" formatCode="_(* #,##0.0000_);_(* \(#,##0.0000\);_(* &quot;-&quot;??_);_(@_)"/>
    <numFmt numFmtId="175" formatCode="_(* #,##0.00000_);_(* \(#,##0.00000\);_(* &quot;-&quot;??_);_(@_)"/>
    <numFmt numFmtId="176" formatCode="#,##0.000000000000000"/>
    <numFmt numFmtId="177" formatCode="#,##0.000000000"/>
    <numFmt numFmtId="178" formatCode="_(* #,##0.000000_);_(* \(#,##0.000000\);_(* &quot;-&quot;??_);_(@_)"/>
    <numFmt numFmtId="179" formatCode="#,##0.000000"/>
    <numFmt numFmtId="180" formatCode="0.00000_);\(0.00000\)"/>
    <numFmt numFmtId="181" formatCode="0.00000000_);\(0.00000000\)"/>
    <numFmt numFmtId="182" formatCode="#,##0.000000;\-#,##0.000000"/>
    <numFmt numFmtId="183" formatCode="#,##0_ ;\-#,##0\ "/>
    <numFmt numFmtId="184" formatCode="#,##0.0000000"/>
    <numFmt numFmtId="185" formatCode="#,##0.00000000"/>
    <numFmt numFmtId="186" formatCode="_(* #,##0.0000000_);_(* \(#,##0.0000000\);_(* &quot;-&quot;??_);_(@_)"/>
    <numFmt numFmtId="187" formatCode="_-* #,##0.000000_-;\-* #,##0.000000_-;_-* &quot;-&quot;??_-;_-@_-"/>
    <numFmt numFmtId="188" formatCode="#,##0.00000000;\-#,##0.00000000"/>
    <numFmt numFmtId="189" formatCode="_(* #,##0.0_);_(* \(#,##0.0\);_(* &quot;-&quot;??_);_(@_)"/>
    <numFmt numFmtId="190" formatCode="#,##0.0"/>
    <numFmt numFmtId="191" formatCode="#,##0.0_);\(#,##0.0\)"/>
    <numFmt numFmtId="192" formatCode="_(* #,##0.0_);_(* \(#,##0.0\);_(* &quot;-&quot;?_);_(@_)"/>
    <numFmt numFmtId="193" formatCode="0.000"/>
    <numFmt numFmtId="194" formatCode="#,##0.000_);\(#,##0.000\)"/>
  </numFmts>
  <fonts count="2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10"/>
      <name val="Arial"/>
      <family val="0"/>
    </font>
    <font>
      <b/>
      <sz val="12"/>
      <color indexed="12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0"/>
    </font>
    <font>
      <sz val="12"/>
      <color indexed="14"/>
      <name val="Arial"/>
      <family val="0"/>
    </font>
    <font>
      <sz val="12"/>
      <color indexed="14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69" fontId="7" fillId="0" borderId="0" xfId="0" applyNumberFormat="1" applyFont="1" applyAlignment="1">
      <alignment/>
    </xf>
    <xf numFmtId="169" fontId="7" fillId="0" borderId="1" xfId="0" applyNumberFormat="1" applyFont="1" applyBorder="1" applyAlignment="1">
      <alignment/>
    </xf>
    <xf numFmtId="170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169" fontId="7" fillId="0" borderId="0" xfId="15" applyNumberFormat="1" applyFont="1" applyAlignment="1">
      <alignment/>
    </xf>
    <xf numFmtId="169" fontId="7" fillId="0" borderId="2" xfId="15" applyNumberFormat="1" applyFont="1" applyBorder="1" applyAlignment="1">
      <alignment/>
    </xf>
    <xf numFmtId="169" fontId="7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43" fontId="10" fillId="0" borderId="0" xfId="15" applyFont="1" applyAlignment="1">
      <alignment/>
    </xf>
    <xf numFmtId="37" fontId="10" fillId="0" borderId="0" xfId="0" applyNumberFormat="1" applyFont="1" applyAlignment="1">
      <alignment horizontal="center"/>
    </xf>
    <xf numFmtId="15" fontId="10" fillId="0" borderId="0" xfId="0" applyNumberFormat="1" applyFont="1" applyAlignment="1">
      <alignment horizontal="center"/>
    </xf>
    <xf numFmtId="37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37" fontId="10" fillId="0" borderId="0" xfId="0" applyNumberFormat="1" applyFont="1" applyBorder="1" applyAlignment="1">
      <alignment/>
    </xf>
    <xf numFmtId="37" fontId="7" fillId="0" borderId="1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169" fontId="7" fillId="0" borderId="3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69" fontId="7" fillId="0" borderId="0" xfId="15" applyNumberFormat="1" applyFont="1" applyAlignment="1">
      <alignment/>
    </xf>
    <xf numFmtId="3" fontId="1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169" fontId="7" fillId="0" borderId="0" xfId="15" applyNumberFormat="1" applyFont="1" applyAlignment="1">
      <alignment horizontal="center"/>
    </xf>
    <xf numFmtId="169" fontId="7" fillId="0" borderId="0" xfId="0" applyNumberFormat="1" applyFont="1" applyFill="1" applyAlignment="1">
      <alignment/>
    </xf>
    <xf numFmtId="3" fontId="7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3" fontId="7" fillId="0" borderId="0" xfId="0" applyNumberFormat="1" applyFont="1" applyAlignment="1">
      <alignment horizontal="left"/>
    </xf>
    <xf numFmtId="172" fontId="6" fillId="0" borderId="0" xfId="0" applyNumberFormat="1" applyFont="1" applyAlignment="1">
      <alignment/>
    </xf>
    <xf numFmtId="172" fontId="13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9" fontId="7" fillId="0" borderId="0" xfId="15" applyNumberFormat="1" applyFont="1" applyBorder="1" applyAlignment="1">
      <alignment/>
    </xf>
    <xf numFmtId="169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3" fontId="10" fillId="0" borderId="0" xfId="0" applyNumberFormat="1" applyFont="1" applyAlignment="1">
      <alignment horizontal="left"/>
    </xf>
    <xf numFmtId="172" fontId="13" fillId="0" borderId="0" xfId="0" applyNumberFormat="1" applyFont="1" applyAlignment="1">
      <alignment/>
    </xf>
    <xf numFmtId="169" fontId="7" fillId="0" borderId="0" xfId="0" applyNumberFormat="1" applyFont="1" applyBorder="1" applyAlignment="1">
      <alignment horizontal="right"/>
    </xf>
    <xf numFmtId="169" fontId="7" fillId="0" borderId="0" xfId="15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43" fontId="7" fillId="0" borderId="0" xfId="0" applyNumberFormat="1" applyFont="1" applyAlignment="1">
      <alignment/>
    </xf>
    <xf numFmtId="169" fontId="10" fillId="0" borderId="0" xfId="15" applyNumberFormat="1" applyFont="1" applyAlignment="1">
      <alignment/>
    </xf>
    <xf numFmtId="183" fontId="7" fillId="0" borderId="0" xfId="15" applyNumberFormat="1" applyFont="1" applyBorder="1" applyAlignment="1">
      <alignment/>
    </xf>
    <xf numFmtId="173" fontId="7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 quotePrefix="1">
      <alignment horizontal="center"/>
    </xf>
    <xf numFmtId="169" fontId="7" fillId="0" borderId="1" xfId="0" applyNumberFormat="1" applyFont="1" applyBorder="1" applyAlignment="1">
      <alignment/>
    </xf>
    <xf numFmtId="169" fontId="7" fillId="0" borderId="0" xfId="15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69" fontId="10" fillId="0" borderId="0" xfId="15" applyNumberFormat="1" applyFont="1" applyBorder="1" applyAlignment="1">
      <alignment/>
    </xf>
    <xf numFmtId="184" fontId="7" fillId="0" borderId="0" xfId="0" applyNumberFormat="1" applyFont="1" applyAlignment="1">
      <alignment/>
    </xf>
    <xf numFmtId="187" fontId="7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8" fontId="7" fillId="0" borderId="0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10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/>
    </xf>
    <xf numFmtId="0" fontId="7" fillId="0" borderId="0" xfId="0" applyFont="1" applyAlignment="1">
      <alignment horizontal="center"/>
    </xf>
    <xf numFmtId="37" fontId="7" fillId="0" borderId="0" xfId="0" applyNumberFormat="1" applyFont="1" applyFill="1" applyAlignment="1">
      <alignment/>
    </xf>
    <xf numFmtId="37" fontId="7" fillId="0" borderId="1" xfId="0" applyNumberFormat="1" applyFont="1" applyFill="1" applyBorder="1" applyAlignment="1">
      <alignment/>
    </xf>
    <xf numFmtId="3" fontId="18" fillId="0" borderId="0" xfId="0" applyNumberFormat="1" applyFont="1" applyAlignment="1">
      <alignment horizontal="left"/>
    </xf>
    <xf numFmtId="179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69" fontId="7" fillId="0" borderId="0" xfId="0" applyNumberFormat="1" applyFont="1" applyAlignment="1">
      <alignment horizontal="center"/>
    </xf>
    <xf numFmtId="183" fontId="7" fillId="0" borderId="0" xfId="15" applyNumberFormat="1" applyFont="1" applyAlignment="1">
      <alignment/>
    </xf>
    <xf numFmtId="169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left"/>
    </xf>
    <xf numFmtId="181" fontId="7" fillId="0" borderId="0" xfId="0" applyNumberFormat="1" applyFont="1" applyAlignment="1">
      <alignment/>
    </xf>
    <xf numFmtId="170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69" fontId="7" fillId="0" borderId="0" xfId="0" applyNumberFormat="1" applyFont="1" applyFill="1" applyBorder="1" applyAlignment="1">
      <alignment/>
    </xf>
    <xf numFmtId="169" fontId="7" fillId="0" borderId="1" xfId="0" applyNumberFormat="1" applyFont="1" applyFill="1" applyBorder="1" applyAlignment="1">
      <alignment/>
    </xf>
    <xf numFmtId="169" fontId="7" fillId="0" borderId="1" xfId="0" applyNumberFormat="1" applyFont="1" applyFill="1" applyBorder="1" applyAlignment="1">
      <alignment/>
    </xf>
    <xf numFmtId="3" fontId="10" fillId="0" borderId="0" xfId="0" applyNumberFormat="1" applyFont="1" applyAlignment="1">
      <alignment horizontal="right"/>
    </xf>
    <xf numFmtId="37" fontId="7" fillId="0" borderId="0" xfId="0" applyNumberFormat="1" applyFont="1" applyBorder="1" applyAlignment="1">
      <alignment horizontal="right"/>
    </xf>
    <xf numFmtId="39" fontId="7" fillId="0" borderId="0" xfId="0" applyNumberFormat="1" applyFont="1" applyBorder="1" applyAlignment="1">
      <alignment/>
    </xf>
    <xf numFmtId="183" fontId="7" fillId="0" borderId="0" xfId="15" applyNumberFormat="1" applyFont="1" applyBorder="1" applyAlignment="1">
      <alignment horizontal="right"/>
    </xf>
    <xf numFmtId="0" fontId="7" fillId="0" borderId="0" xfId="0" applyNumberFormat="1" applyFont="1" applyAlignment="1">
      <alignment horizontal="right"/>
    </xf>
    <xf numFmtId="169" fontId="7" fillId="0" borderId="0" xfId="15" applyNumberFormat="1" applyFont="1" applyAlignment="1">
      <alignment horizontal="right"/>
    </xf>
    <xf numFmtId="3" fontId="7" fillId="2" borderId="0" xfId="0" applyNumberFormat="1" applyFont="1" applyFill="1" applyAlignment="1">
      <alignment/>
    </xf>
    <xf numFmtId="169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69" fontId="7" fillId="0" borderId="0" xfId="15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43" fontId="7" fillId="0" borderId="0" xfId="15" applyFont="1" applyBorder="1" applyAlignment="1">
      <alignment/>
    </xf>
    <xf numFmtId="43" fontId="7" fillId="0" borderId="0" xfId="15" applyFont="1" applyAlignment="1">
      <alignment/>
    </xf>
    <xf numFmtId="43" fontId="7" fillId="0" borderId="0" xfId="15" applyFont="1" applyAlignment="1">
      <alignment horizontal="center"/>
    </xf>
    <xf numFmtId="43" fontId="7" fillId="0" borderId="0" xfId="15" applyFont="1" applyAlignment="1">
      <alignment/>
    </xf>
    <xf numFmtId="43" fontId="7" fillId="0" borderId="0" xfId="15" applyFont="1" applyBorder="1" applyAlignment="1" quotePrefix="1">
      <alignment horizontal="right"/>
    </xf>
    <xf numFmtId="0" fontId="7" fillId="0" borderId="0" xfId="0" applyFont="1" applyBorder="1" applyAlignment="1">
      <alignment/>
    </xf>
    <xf numFmtId="16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69" fontId="7" fillId="0" borderId="0" xfId="0" applyNumberFormat="1" applyFont="1" applyBorder="1" applyAlignment="1">
      <alignment/>
    </xf>
    <xf numFmtId="169" fontId="10" fillId="0" borderId="0" xfId="0" applyNumberFormat="1" applyFont="1" applyAlignment="1">
      <alignment horizontal="center"/>
    </xf>
    <xf numFmtId="169" fontId="7" fillId="0" borderId="1" xfId="15" applyNumberFormat="1" applyFont="1" applyBorder="1" applyAlignment="1">
      <alignment/>
    </xf>
    <xf numFmtId="37" fontId="7" fillId="0" borderId="0" xfId="15" applyNumberFormat="1" applyFont="1" applyFill="1" applyAlignment="1">
      <alignment/>
    </xf>
    <xf numFmtId="37" fontId="10" fillId="0" borderId="0" xfId="15" applyNumberFormat="1" applyFont="1" applyAlignment="1">
      <alignment/>
    </xf>
    <xf numFmtId="3" fontId="10" fillId="0" borderId="0" xfId="0" applyNumberFormat="1" applyFont="1" applyBorder="1" applyAlignment="1">
      <alignment horizontal="center"/>
    </xf>
    <xf numFmtId="3" fontId="7" fillId="3" borderId="0" xfId="0" applyNumberFormat="1" applyFont="1" applyFill="1" applyBorder="1" applyAlignment="1">
      <alignment/>
    </xf>
    <xf numFmtId="169" fontId="7" fillId="3" borderId="0" xfId="15" applyNumberFormat="1" applyFont="1" applyFill="1" applyBorder="1" applyAlignment="1">
      <alignment horizontal="center"/>
    </xf>
    <xf numFmtId="3" fontId="7" fillId="0" borderId="5" xfId="0" applyNumberFormat="1" applyFont="1" applyBorder="1" applyAlignment="1">
      <alignment/>
    </xf>
    <xf numFmtId="3" fontId="7" fillId="0" borderId="5" xfId="0" applyNumberFormat="1" applyFont="1" applyBorder="1" applyAlignment="1">
      <alignment horizontal="centerContinuous"/>
    </xf>
    <xf numFmtId="3" fontId="10" fillId="0" borderId="5" xfId="0" applyNumberFormat="1" applyFont="1" applyBorder="1" applyAlignment="1">
      <alignment horizontal="centerContinuous"/>
    </xf>
    <xf numFmtId="3" fontId="7" fillId="0" borderId="5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/>
    </xf>
    <xf numFmtId="169" fontId="7" fillId="0" borderId="1" xfId="0" applyNumberFormat="1" applyFont="1" applyBorder="1" applyAlignment="1">
      <alignment horizontal="right"/>
    </xf>
    <xf numFmtId="0" fontId="19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3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39" fontId="7" fillId="0" borderId="0" xfId="0" applyNumberFormat="1" applyFont="1" applyAlignment="1">
      <alignment/>
    </xf>
    <xf numFmtId="3" fontId="10" fillId="0" borderId="0" xfId="0" applyNumberFormat="1" applyFont="1" applyFill="1" applyAlignment="1">
      <alignment horizontal="center"/>
    </xf>
    <xf numFmtId="15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37" fontId="7" fillId="0" borderId="0" xfId="0" applyNumberFormat="1" applyFont="1" applyFill="1" applyBorder="1" applyAlignment="1">
      <alignment horizontal="center"/>
    </xf>
    <xf numFmtId="43" fontId="7" fillId="0" borderId="0" xfId="15" applyFont="1" applyFill="1" applyBorder="1" applyAlignment="1">
      <alignment/>
    </xf>
    <xf numFmtId="37" fontId="7" fillId="0" borderId="0" xfId="15" applyNumberFormat="1" applyFont="1" applyFill="1" applyBorder="1" applyAlignment="1">
      <alignment/>
    </xf>
    <xf numFmtId="43" fontId="7" fillId="0" borderId="0" xfId="15" applyFont="1" applyFill="1" applyBorder="1" applyAlignment="1" quotePrefix="1">
      <alignment horizontal="right"/>
    </xf>
    <xf numFmtId="37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right"/>
    </xf>
    <xf numFmtId="169" fontId="7" fillId="0" borderId="0" xfId="15" applyNumberFormat="1" applyFont="1" applyFill="1" applyAlignment="1">
      <alignment horizontal="right"/>
    </xf>
    <xf numFmtId="169" fontId="7" fillId="0" borderId="0" xfId="15" applyNumberFormat="1" applyFont="1" applyFill="1" applyBorder="1" applyAlignment="1">
      <alignment horizontal="right"/>
    </xf>
    <xf numFmtId="43" fontId="7" fillId="0" borderId="0" xfId="0" applyNumberFormat="1" applyFont="1" applyFill="1" applyAlignment="1">
      <alignment/>
    </xf>
    <xf numFmtId="169" fontId="7" fillId="0" borderId="0" xfId="15" applyNumberFormat="1" applyFont="1" applyFill="1" applyAlignment="1">
      <alignment horizontal="center"/>
    </xf>
    <xf numFmtId="3" fontId="21" fillId="0" borderId="0" xfId="0" applyNumberFormat="1" applyFont="1" applyAlignment="1">
      <alignment horizontal="left"/>
    </xf>
    <xf numFmtId="169" fontId="7" fillId="3" borderId="0" xfId="15" applyNumberFormat="1" applyFont="1" applyFill="1" applyAlignment="1">
      <alignment horizontal="center"/>
    </xf>
    <xf numFmtId="169" fontId="7" fillId="2" borderId="0" xfId="15" applyNumberFormat="1" applyFont="1" applyFill="1" applyAlignment="1">
      <alignment horizontal="center"/>
    </xf>
    <xf numFmtId="3" fontId="10" fillId="0" borderId="0" xfId="0" applyNumberFormat="1" applyFont="1" applyBorder="1" applyAlignment="1">
      <alignment/>
    </xf>
    <xf numFmtId="169" fontId="7" fillId="0" borderId="1" xfId="15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169" fontId="7" fillId="0" borderId="0" xfId="15" applyNumberFormat="1" applyFont="1" applyFill="1" applyBorder="1" applyAlignment="1">
      <alignment/>
    </xf>
    <xf numFmtId="43" fontId="7" fillId="0" borderId="0" xfId="15" applyFont="1" applyFill="1" applyAlignment="1">
      <alignment/>
    </xf>
    <xf numFmtId="169" fontId="7" fillId="0" borderId="0" xfId="15" applyNumberFormat="1" applyFont="1" applyFill="1" applyAlignment="1">
      <alignment/>
    </xf>
    <xf numFmtId="37" fontId="7" fillId="0" borderId="1" xfId="15" applyNumberFormat="1" applyFont="1" applyFill="1" applyBorder="1" applyAlignment="1">
      <alignment/>
    </xf>
    <xf numFmtId="37" fontId="7" fillId="0" borderId="6" xfId="15" applyNumberFormat="1" applyFont="1" applyFill="1" applyBorder="1" applyAlignment="1">
      <alignment/>
    </xf>
    <xf numFmtId="169" fontId="7" fillId="0" borderId="7" xfId="15" applyNumberFormat="1" applyFont="1" applyFill="1" applyBorder="1" applyAlignment="1">
      <alignment/>
    </xf>
    <xf numFmtId="37" fontId="7" fillId="0" borderId="7" xfId="15" applyNumberFormat="1" applyFont="1" applyFill="1" applyBorder="1" applyAlignment="1">
      <alignment/>
    </xf>
    <xf numFmtId="169" fontId="7" fillId="0" borderId="7" xfId="15" applyNumberFormat="1" applyFont="1" applyBorder="1" applyAlignment="1">
      <alignment/>
    </xf>
    <xf numFmtId="43" fontId="7" fillId="0" borderId="7" xfId="15" applyFont="1" applyFill="1" applyBorder="1" applyAlignment="1">
      <alignment/>
    </xf>
    <xf numFmtId="37" fontId="7" fillId="0" borderId="6" xfId="15" applyNumberFormat="1" applyFont="1" applyBorder="1" applyAlignment="1">
      <alignment/>
    </xf>
    <xf numFmtId="169" fontId="7" fillId="0" borderId="6" xfId="15" applyNumberFormat="1" applyFont="1" applyBorder="1" applyAlignment="1">
      <alignment/>
    </xf>
    <xf numFmtId="37" fontId="7" fillId="0" borderId="7" xfId="15" applyNumberFormat="1" applyFont="1" applyBorder="1" applyAlignment="1">
      <alignment/>
    </xf>
    <xf numFmtId="43" fontId="7" fillId="0" borderId="7" xfId="15" applyFont="1" applyBorder="1" applyAlignment="1">
      <alignment/>
    </xf>
    <xf numFmtId="169" fontId="5" fillId="0" borderId="0" xfId="0" applyNumberFormat="1" applyFont="1" applyAlignment="1">
      <alignment/>
    </xf>
    <xf numFmtId="169" fontId="5" fillId="0" borderId="1" xfId="0" applyNumberFormat="1" applyFont="1" applyBorder="1" applyAlignment="1">
      <alignment/>
    </xf>
    <xf numFmtId="169" fontId="5" fillId="0" borderId="0" xfId="0" applyNumberFormat="1" applyFont="1" applyFill="1" applyAlignment="1">
      <alignment/>
    </xf>
    <xf numFmtId="169" fontId="5" fillId="0" borderId="1" xfId="0" applyNumberFormat="1" applyFont="1" applyBorder="1" applyAlignment="1">
      <alignment horizontal="right"/>
    </xf>
    <xf numFmtId="169" fontId="5" fillId="0" borderId="1" xfId="0" applyNumberFormat="1" applyFont="1" applyBorder="1" applyAlignment="1">
      <alignment/>
    </xf>
    <xf numFmtId="169" fontId="5" fillId="0" borderId="1" xfId="0" applyNumberFormat="1" applyFont="1" applyFill="1" applyBorder="1" applyAlignment="1">
      <alignment/>
    </xf>
    <xf numFmtId="169" fontId="7" fillId="0" borderId="0" xfId="15" applyNumberFormat="1" applyFont="1" applyBorder="1" applyAlignment="1" quotePrefix="1">
      <alignment horizontal="right"/>
    </xf>
    <xf numFmtId="169" fontId="7" fillId="0" borderId="2" xfId="15" applyNumberFormat="1" applyFont="1" applyFill="1" applyBorder="1" applyAlignment="1">
      <alignment/>
    </xf>
    <xf numFmtId="0" fontId="22" fillId="0" borderId="0" xfId="0" applyFont="1" applyAlignment="1">
      <alignment/>
    </xf>
    <xf numFmtId="169" fontId="7" fillId="0" borderId="0" xfId="15" applyNumberFormat="1" applyFont="1" applyFill="1" applyAlignment="1">
      <alignment/>
    </xf>
    <xf numFmtId="169" fontId="7" fillId="0" borderId="1" xfId="15" applyNumberFormat="1" applyFont="1" applyFill="1" applyBorder="1" applyAlignment="1">
      <alignment/>
    </xf>
    <xf numFmtId="37" fontId="8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Continuous"/>
    </xf>
    <xf numFmtId="169" fontId="7" fillId="0" borderId="0" xfId="15" applyNumberFormat="1" applyFont="1" applyBorder="1" applyAlignment="1" quotePrefix="1">
      <alignment horizontal="left"/>
    </xf>
    <xf numFmtId="183" fontId="7" fillId="0" borderId="1" xfId="15" applyNumberFormat="1" applyFont="1" applyBorder="1" applyAlignment="1">
      <alignment/>
    </xf>
    <xf numFmtId="0" fontId="10" fillId="0" borderId="0" xfId="0" applyFont="1" applyBorder="1" applyAlignment="1">
      <alignment/>
    </xf>
    <xf numFmtId="188" fontId="7" fillId="0" borderId="0" xfId="0" applyNumberFormat="1" applyFont="1" applyBorder="1" applyAlignment="1">
      <alignment/>
    </xf>
    <xf numFmtId="37" fontId="7" fillId="0" borderId="0" xfId="15" applyNumberFormat="1" applyFont="1" applyBorder="1" applyAlignment="1">
      <alignment/>
    </xf>
    <xf numFmtId="37" fontId="10" fillId="0" borderId="0" xfId="15" applyNumberFormat="1" applyFont="1" applyBorder="1" applyAlignment="1">
      <alignment/>
    </xf>
    <xf numFmtId="37" fontId="7" fillId="0" borderId="8" xfId="0" applyNumberFormat="1" applyFont="1" applyFill="1" applyBorder="1" applyAlignment="1">
      <alignment/>
    </xf>
    <xf numFmtId="169" fontId="10" fillId="0" borderId="7" xfId="15" applyNumberFormat="1" applyFont="1" applyBorder="1" applyAlignment="1">
      <alignment/>
    </xf>
    <xf numFmtId="37" fontId="7" fillId="0" borderId="8" xfId="0" applyNumberFormat="1" applyFont="1" applyBorder="1" applyAlignment="1">
      <alignment/>
    </xf>
    <xf numFmtId="37" fontId="7" fillId="0" borderId="7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37" fontId="7" fillId="0" borderId="0" xfId="0" applyNumberFormat="1" applyFont="1" applyAlignment="1">
      <alignment horizontal="right"/>
    </xf>
    <xf numFmtId="37" fontId="7" fillId="0" borderId="1" xfId="0" applyNumberFormat="1" applyFont="1" applyBorder="1" applyAlignment="1">
      <alignment horizontal="right"/>
    </xf>
    <xf numFmtId="37" fontId="7" fillId="0" borderId="9" xfId="0" applyNumberFormat="1" applyFont="1" applyBorder="1" applyAlignment="1">
      <alignment horizontal="right"/>
    </xf>
    <xf numFmtId="189" fontId="7" fillId="0" borderId="0" xfId="0" applyNumberFormat="1" applyFont="1" applyAlignment="1">
      <alignment horizontal="right"/>
    </xf>
    <xf numFmtId="37" fontId="7" fillId="0" borderId="3" xfId="0" applyNumberFormat="1" applyFont="1" applyBorder="1" applyAlignment="1">
      <alignment horizontal="right"/>
    </xf>
    <xf numFmtId="39" fontId="7" fillId="0" borderId="0" xfId="0" applyNumberFormat="1" applyFont="1" applyAlignment="1">
      <alignment horizontal="right"/>
    </xf>
    <xf numFmtId="43" fontId="7" fillId="0" borderId="0" xfId="15" applyFont="1" applyBorder="1" applyAlignment="1">
      <alignment horizontal="left"/>
    </xf>
    <xf numFmtId="169" fontId="10" fillId="0" borderId="8" xfId="15" applyNumberFormat="1" applyFont="1" applyBorder="1" applyAlignment="1">
      <alignment/>
    </xf>
    <xf numFmtId="43" fontId="10" fillId="0" borderId="8" xfId="15" applyFont="1" applyBorder="1" applyAlignment="1">
      <alignment/>
    </xf>
    <xf numFmtId="0" fontId="7" fillId="0" borderId="2" xfId="0" applyFont="1" applyBorder="1" applyAlignment="1">
      <alignment/>
    </xf>
    <xf numFmtId="37" fontId="10" fillId="0" borderId="2" xfId="0" applyNumberFormat="1" applyFont="1" applyBorder="1" applyAlignment="1">
      <alignment/>
    </xf>
    <xf numFmtId="169" fontId="10" fillId="0" borderId="2" xfId="15" applyNumberFormat="1" applyFont="1" applyBorder="1" applyAlignment="1">
      <alignment/>
    </xf>
    <xf numFmtId="37" fontId="7" fillId="0" borderId="9" xfId="0" applyNumberFormat="1" applyFont="1" applyBorder="1" applyAlignment="1">
      <alignment/>
    </xf>
    <xf numFmtId="37" fontId="10" fillId="0" borderId="0" xfId="0" applyNumberFormat="1" applyFont="1" applyFill="1" applyBorder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cbfin03\corp%20finance\Corp%20Finance\Group%20Accounts%202003\Dec03-Audited\Dec03%20-%20Group%20Consol%20Account-announc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 Stat"/>
      <sheetName val="Summ"/>
      <sheetName val="Journal3"/>
      <sheetName val="Journal2"/>
      <sheetName val="Journal1"/>
      <sheetName val="Interco Turnover"/>
      <sheetName val="Interco Oth Income"/>
      <sheetName val="Interco Balance"/>
    </sheetNames>
    <sheetDataSet>
      <sheetData sheetId="0">
        <row r="63">
          <cell r="J63">
            <v>39000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9"/>
  <sheetViews>
    <sheetView workbookViewId="0" topLeftCell="A5">
      <selection activeCell="C29" sqref="C29"/>
    </sheetView>
  </sheetViews>
  <sheetFormatPr defaultColWidth="9.140625" defaultRowHeight="12.75"/>
  <cols>
    <col min="1" max="1" width="9.140625" style="195" customWidth="1"/>
    <col min="2" max="2" width="6.57421875" style="195" customWidth="1"/>
    <col min="3" max="3" width="10.140625" style="195" customWidth="1"/>
    <col min="4" max="16384" width="9.140625" style="195" customWidth="1"/>
  </cols>
  <sheetData>
    <row r="4" ht="20.25">
      <c r="A4" s="163" t="s">
        <v>183</v>
      </c>
    </row>
    <row r="5" ht="20.25">
      <c r="A5" s="163"/>
    </row>
    <row r="6" ht="16.5">
      <c r="A6" s="146" t="s">
        <v>184</v>
      </c>
    </row>
    <row r="7" spans="1:2" ht="16.5">
      <c r="A7" s="147" t="s">
        <v>223</v>
      </c>
      <c r="B7" s="145"/>
    </row>
    <row r="8" ht="20.25">
      <c r="E8" s="190"/>
    </row>
    <row r="10" ht="34.5" customHeight="1"/>
    <row r="11" spans="2:9" ht="15.75">
      <c r="B11" s="28" t="s">
        <v>172</v>
      </c>
      <c r="C11" s="143"/>
      <c r="D11" s="143"/>
      <c r="E11" s="143"/>
      <c r="F11" s="143"/>
      <c r="G11" s="143"/>
      <c r="H11" s="143"/>
      <c r="I11" s="143"/>
    </row>
    <row r="12" spans="2:9" ht="12.75">
      <c r="B12" s="143"/>
      <c r="C12" s="143"/>
      <c r="D12" s="143"/>
      <c r="E12" s="143"/>
      <c r="F12" s="143"/>
      <c r="G12" s="143"/>
      <c r="H12" s="143"/>
      <c r="I12" s="143"/>
    </row>
    <row r="13" spans="2:9" ht="15.75">
      <c r="B13" s="30"/>
      <c r="C13" s="30"/>
      <c r="D13" s="30"/>
      <c r="E13" s="30"/>
      <c r="F13" s="30"/>
      <c r="G13" s="30"/>
      <c r="H13" s="30"/>
      <c r="I13" s="94" t="s">
        <v>173</v>
      </c>
    </row>
    <row r="14" spans="2:9" ht="15.75">
      <c r="B14" s="30" t="s">
        <v>174</v>
      </c>
      <c r="C14" s="30"/>
      <c r="D14" s="30"/>
      <c r="E14" s="30"/>
      <c r="F14" s="30"/>
      <c r="G14" s="30"/>
      <c r="H14" s="30"/>
      <c r="I14" s="94">
        <v>1</v>
      </c>
    </row>
    <row r="15" spans="2:9" ht="15.75">
      <c r="B15" s="30"/>
      <c r="C15" s="30"/>
      <c r="D15" s="30"/>
      <c r="E15" s="30"/>
      <c r="F15" s="30"/>
      <c r="G15" s="30"/>
      <c r="H15" s="30"/>
      <c r="I15" s="94"/>
    </row>
    <row r="16" spans="2:9" ht="15.75">
      <c r="B16" s="30" t="s">
        <v>175</v>
      </c>
      <c r="C16" s="30"/>
      <c r="D16" s="30"/>
      <c r="E16" s="30"/>
      <c r="F16" s="30"/>
      <c r="G16" s="30"/>
      <c r="H16" s="30"/>
      <c r="I16" s="94">
        <v>2</v>
      </c>
    </row>
    <row r="17" spans="2:9" ht="15.75">
      <c r="B17" s="30"/>
      <c r="C17" s="30"/>
      <c r="D17" s="30"/>
      <c r="E17" s="30"/>
      <c r="F17" s="30"/>
      <c r="G17" s="30"/>
      <c r="H17" s="30"/>
      <c r="I17" s="94"/>
    </row>
    <row r="18" spans="2:9" ht="15.75">
      <c r="B18" s="30" t="s">
        <v>176</v>
      </c>
      <c r="C18" s="30"/>
      <c r="D18" s="30"/>
      <c r="E18" s="30"/>
      <c r="F18" s="30"/>
      <c r="G18" s="30"/>
      <c r="H18" s="30"/>
      <c r="I18" s="94">
        <v>3</v>
      </c>
    </row>
    <row r="19" spans="2:9" ht="15.75">
      <c r="B19" s="30"/>
      <c r="C19" s="30"/>
      <c r="D19" s="30"/>
      <c r="E19" s="30"/>
      <c r="F19" s="30"/>
      <c r="G19" s="30"/>
      <c r="H19" s="30"/>
      <c r="I19" s="94"/>
    </row>
    <row r="20" spans="2:9" ht="15.75">
      <c r="B20" s="30" t="s">
        <v>177</v>
      </c>
      <c r="C20" s="30"/>
      <c r="D20" s="30"/>
      <c r="E20" s="30"/>
      <c r="F20" s="30"/>
      <c r="G20" s="30"/>
      <c r="H20" s="30"/>
      <c r="I20" s="94">
        <v>4</v>
      </c>
    </row>
    <row r="21" spans="2:9" ht="15.75">
      <c r="B21" s="30"/>
      <c r="C21" s="30"/>
      <c r="D21" s="30"/>
      <c r="E21" s="30"/>
      <c r="F21" s="30"/>
      <c r="G21" s="30"/>
      <c r="H21" s="30"/>
      <c r="I21" s="94"/>
    </row>
    <row r="22" spans="2:9" ht="15.75">
      <c r="B22" s="30" t="s">
        <v>178</v>
      </c>
      <c r="C22" s="30"/>
      <c r="D22" s="30"/>
      <c r="E22" s="30"/>
      <c r="F22" s="30"/>
      <c r="G22" s="30"/>
      <c r="H22" s="30"/>
      <c r="I22" s="148" t="s">
        <v>180</v>
      </c>
    </row>
    <row r="23" spans="2:9" ht="15.75">
      <c r="B23" s="30" t="s">
        <v>179</v>
      </c>
      <c r="C23" s="30"/>
      <c r="D23" s="30"/>
      <c r="E23" s="30"/>
      <c r="F23" s="30"/>
      <c r="G23" s="30"/>
      <c r="H23" s="30"/>
      <c r="I23" s="148"/>
    </row>
    <row r="24" spans="2:9" ht="15.75">
      <c r="B24" s="30"/>
      <c r="C24" s="30"/>
      <c r="D24" s="30"/>
      <c r="E24" s="30"/>
      <c r="F24" s="30"/>
      <c r="G24" s="30"/>
      <c r="H24" s="30"/>
      <c r="I24" s="148"/>
    </row>
    <row r="25" spans="2:9" ht="15.75">
      <c r="B25" s="30" t="s">
        <v>181</v>
      </c>
      <c r="C25" s="30"/>
      <c r="D25" s="30"/>
      <c r="E25" s="30"/>
      <c r="F25" s="30"/>
      <c r="G25" s="30"/>
      <c r="H25" s="30"/>
      <c r="I25" s="148" t="s">
        <v>224</v>
      </c>
    </row>
    <row r="26" spans="2:9" ht="15.75">
      <c r="B26" s="30" t="s">
        <v>182</v>
      </c>
      <c r="C26" s="30"/>
      <c r="D26" s="30"/>
      <c r="E26" s="30"/>
      <c r="F26" s="30"/>
      <c r="G26" s="30"/>
      <c r="H26" s="30"/>
      <c r="I26" s="94"/>
    </row>
    <row r="27" spans="2:9" ht="15.75">
      <c r="B27" s="30"/>
      <c r="C27" s="30"/>
      <c r="D27" s="30"/>
      <c r="E27" s="30"/>
      <c r="F27" s="30"/>
      <c r="G27" s="30"/>
      <c r="H27" s="30"/>
      <c r="I27" s="30"/>
    </row>
    <row r="28" spans="2:9" ht="12.75">
      <c r="B28" s="143"/>
      <c r="C28" s="143"/>
      <c r="D28" s="143"/>
      <c r="E28" s="143"/>
      <c r="F28" s="143"/>
      <c r="G28" s="143"/>
      <c r="H28" s="143"/>
      <c r="I28" s="143"/>
    </row>
    <row r="29" spans="2:9" ht="12.75">
      <c r="B29" s="143"/>
      <c r="C29" s="143"/>
      <c r="D29" s="143"/>
      <c r="E29" s="143"/>
      <c r="F29" s="143"/>
      <c r="G29" s="143"/>
      <c r="H29" s="143"/>
      <c r="I29" s="143"/>
    </row>
  </sheetData>
  <printOptions horizontalCentered="1"/>
  <pageMargins left="0.75" right="0.75" top="1" bottom="1" header="0.5" footer="0.5"/>
  <pageSetup horizontalDpi="600" verticalDpi="600" orientation="portrait" paperSize="9" scale="96" r:id="rId1"/>
  <headerFooter alignWithMargins="0">
    <oddFooter>&amp;L&amp;"Arial,Italic"&amp;8D:\corp fin\announcement\2007\2q07\&amp;F&amp;R&amp;"Arial,Italic"&amp;8&amp;D&amp;T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6"/>
  <sheetViews>
    <sheetView workbookViewId="0" topLeftCell="A40">
      <selection activeCell="E65" sqref="E65"/>
    </sheetView>
  </sheetViews>
  <sheetFormatPr defaultColWidth="9.140625" defaultRowHeight="12.75"/>
  <cols>
    <col min="1" max="1" width="6.00390625" style="12" customWidth="1"/>
    <col min="2" max="2" width="3.7109375" style="12" customWidth="1"/>
    <col min="3" max="3" width="32.28125" style="12" customWidth="1"/>
    <col min="4" max="4" width="5.57421875" style="12" customWidth="1"/>
    <col min="5" max="5" width="10.421875" style="12" customWidth="1"/>
    <col min="6" max="6" width="1.1484375" style="12" customWidth="1"/>
    <col min="7" max="7" width="11.8515625" style="7" customWidth="1"/>
    <col min="8" max="8" width="1.1484375" style="7" customWidth="1"/>
    <col min="9" max="9" width="13.7109375" style="7" customWidth="1"/>
    <col min="10" max="10" width="1.1484375" style="12" customWidth="1"/>
    <col min="11" max="11" width="14.57421875" style="12" customWidth="1"/>
    <col min="12" max="12" width="1.1484375" style="12" customWidth="1"/>
    <col min="13" max="13" width="14.421875" style="12" customWidth="1"/>
    <col min="14" max="14" width="1.1484375" style="12" hidden="1" customWidth="1"/>
    <col min="15" max="15" width="12.7109375" style="12" customWidth="1"/>
    <col min="16" max="16" width="11.8515625" style="12" customWidth="1"/>
    <col min="17" max="17" width="13.8515625" style="12" customWidth="1"/>
    <col min="18" max="21" width="12.421875" style="12" customWidth="1"/>
    <col min="22" max="22" width="3.57421875" style="12" customWidth="1"/>
    <col min="23" max="26" width="12.421875" style="12" customWidth="1"/>
    <col min="27" max="27" width="15.140625" style="12" customWidth="1"/>
    <col min="28" max="28" width="14.28125" style="12" customWidth="1"/>
    <col min="29" max="16384" width="12.421875" style="12" customWidth="1"/>
  </cols>
  <sheetData>
    <row r="1" spans="1:19" ht="9.75" customHeight="1">
      <c r="A1" s="7"/>
      <c r="B1" s="7"/>
      <c r="C1" s="7"/>
      <c r="D1" s="7"/>
      <c r="E1" s="7"/>
      <c r="F1" s="7"/>
      <c r="J1" s="7"/>
      <c r="K1" s="7"/>
      <c r="L1" s="7"/>
      <c r="M1" s="7"/>
      <c r="N1" s="7"/>
      <c r="O1" s="7"/>
      <c r="P1" s="7"/>
      <c r="Q1" s="137"/>
      <c r="R1" s="46"/>
      <c r="S1" s="7"/>
    </row>
    <row r="2" spans="1:19" ht="20.25">
      <c r="A2" s="163" t="s">
        <v>18</v>
      </c>
      <c r="B2" s="163" t="s">
        <v>18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8"/>
      <c r="R2" s="46"/>
      <c r="S2" s="7"/>
    </row>
    <row r="3" spans="1:256" ht="15" customHeight="1">
      <c r="A3" s="97" t="s">
        <v>220</v>
      </c>
      <c r="B3" s="97" t="s">
        <v>220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39"/>
      <c r="R3" s="134"/>
      <c r="S3" s="15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ht="15.75">
      <c r="A4" s="17"/>
      <c r="B4" s="17"/>
      <c r="C4" s="17"/>
      <c r="D4" s="17"/>
      <c r="E4" s="17"/>
      <c r="F4" s="17"/>
      <c r="G4" s="17"/>
      <c r="I4" s="17"/>
      <c r="J4" s="17"/>
      <c r="K4" s="17"/>
      <c r="L4" s="17"/>
      <c r="M4" s="17"/>
      <c r="N4" s="17"/>
      <c r="O4" s="17"/>
      <c r="P4" s="17"/>
      <c r="Q4" s="140"/>
      <c r="R4" s="45"/>
      <c r="S4" s="17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19" ht="15.75">
      <c r="A5" s="7" t="s">
        <v>221</v>
      </c>
      <c r="B5" s="7"/>
      <c r="C5" s="7"/>
      <c r="D5" s="7"/>
      <c r="E5" s="7"/>
      <c r="F5" s="7"/>
      <c r="J5" s="7"/>
      <c r="K5" s="7"/>
      <c r="L5" s="7"/>
      <c r="M5" s="7"/>
      <c r="N5" s="7"/>
      <c r="O5" s="7"/>
      <c r="P5" s="7"/>
      <c r="Q5" s="137"/>
      <c r="R5" s="46"/>
      <c r="S5" s="7"/>
    </row>
    <row r="6" spans="1:256" ht="15.75">
      <c r="A6" s="7"/>
      <c r="B6" s="7"/>
      <c r="C6" s="7"/>
      <c r="D6" s="7"/>
      <c r="E6" s="7"/>
      <c r="F6" s="7"/>
      <c r="J6" s="7"/>
      <c r="K6" s="7"/>
      <c r="L6" s="7"/>
      <c r="M6" s="7"/>
      <c r="N6" s="7"/>
      <c r="O6" s="7"/>
      <c r="P6" s="7"/>
      <c r="Q6" s="137"/>
      <c r="R6" s="46"/>
      <c r="S6" s="7"/>
      <c r="T6" s="7"/>
      <c r="U6" s="7"/>
      <c r="V6" s="7"/>
      <c r="W6" s="46"/>
      <c r="X6" s="46"/>
      <c r="Y6" s="46"/>
      <c r="Z6" s="46"/>
      <c r="AA6" s="46"/>
      <c r="AB6" s="46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15.75">
      <c r="A7" s="57" t="s">
        <v>115</v>
      </c>
      <c r="B7" s="7"/>
      <c r="C7" s="7"/>
      <c r="D7" s="7"/>
      <c r="E7" s="7"/>
      <c r="F7" s="7"/>
      <c r="J7" s="7"/>
      <c r="K7" s="7"/>
      <c r="L7" s="7"/>
      <c r="M7" s="7"/>
      <c r="N7" s="7"/>
      <c r="O7" s="7"/>
      <c r="P7" s="7"/>
      <c r="Q7" s="137"/>
      <c r="R7" s="46"/>
      <c r="S7" s="7"/>
      <c r="T7" s="7"/>
      <c r="U7" s="7"/>
      <c r="V7" s="7"/>
      <c r="W7" s="46"/>
      <c r="X7" s="46"/>
      <c r="Y7" s="46"/>
      <c r="Z7" s="46"/>
      <c r="AA7" s="46"/>
      <c r="AB7" s="46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15.75">
      <c r="A8" s="7"/>
      <c r="B8" s="7"/>
      <c r="C8" s="7"/>
      <c r="D8" s="7"/>
      <c r="E8" s="7"/>
      <c r="F8" s="7"/>
      <c r="I8" s="17"/>
      <c r="J8" s="7"/>
      <c r="K8" s="17"/>
      <c r="L8" s="17"/>
      <c r="M8" s="17"/>
      <c r="N8" s="7"/>
      <c r="O8" s="7"/>
      <c r="P8" s="7"/>
      <c r="Q8" s="137"/>
      <c r="R8" s="46"/>
      <c r="S8" s="7"/>
      <c r="T8" s="7"/>
      <c r="U8" s="7"/>
      <c r="V8" s="7"/>
      <c r="W8" s="46"/>
      <c r="X8" s="46"/>
      <c r="Y8" s="46"/>
      <c r="Z8" s="46"/>
      <c r="AA8" s="46"/>
      <c r="AB8" s="46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15.75">
      <c r="A9" s="7"/>
      <c r="B9" s="7"/>
      <c r="C9" s="7"/>
      <c r="D9" s="7"/>
      <c r="E9" s="7"/>
      <c r="F9" s="7"/>
      <c r="G9" s="15" t="s">
        <v>67</v>
      </c>
      <c r="H9" s="57"/>
      <c r="I9" s="15" t="s">
        <v>68</v>
      </c>
      <c r="J9" s="57"/>
      <c r="K9" s="15" t="s">
        <v>67</v>
      </c>
      <c r="L9" s="57"/>
      <c r="M9" s="15" t="s">
        <v>68</v>
      </c>
      <c r="N9" s="7"/>
      <c r="O9" s="7"/>
      <c r="P9" s="7"/>
      <c r="Q9" s="137"/>
      <c r="R9" s="135"/>
      <c r="S9" s="7" t="s">
        <v>23</v>
      </c>
      <c r="T9" s="7"/>
      <c r="U9" s="116" t="s">
        <v>24</v>
      </c>
      <c r="V9" s="7"/>
      <c r="W9" s="46"/>
      <c r="X9" s="46"/>
      <c r="Y9" s="46"/>
      <c r="Z9" s="46"/>
      <c r="AA9" s="46"/>
      <c r="AB9" s="46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15.75">
      <c r="A10" s="7"/>
      <c r="B10" s="7"/>
      <c r="C10" s="98"/>
      <c r="D10" s="7"/>
      <c r="E10" s="7"/>
      <c r="F10" s="7"/>
      <c r="G10" s="15" t="s">
        <v>139</v>
      </c>
      <c r="H10" s="57"/>
      <c r="I10" s="15" t="s">
        <v>139</v>
      </c>
      <c r="J10" s="15"/>
      <c r="K10" s="15" t="s">
        <v>19</v>
      </c>
      <c r="L10" s="15"/>
      <c r="M10" s="15" t="s">
        <v>19</v>
      </c>
      <c r="N10" s="7"/>
      <c r="O10" s="7"/>
      <c r="P10" s="7"/>
      <c r="Q10" s="137"/>
      <c r="R10" s="136" t="s">
        <v>148</v>
      </c>
      <c r="S10" s="164" t="s">
        <v>69</v>
      </c>
      <c r="T10" s="164" t="s">
        <v>112</v>
      </c>
      <c r="U10" s="165" t="s">
        <v>120</v>
      </c>
      <c r="V10" s="7"/>
      <c r="W10" s="53" t="s">
        <v>148</v>
      </c>
      <c r="X10" s="53" t="s">
        <v>69</v>
      </c>
      <c r="Y10" s="53" t="s">
        <v>112</v>
      </c>
      <c r="Z10" s="53" t="s">
        <v>120</v>
      </c>
      <c r="AA10" s="46"/>
      <c r="AB10" s="46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ht="15.75">
      <c r="A11" s="7"/>
      <c r="B11" s="7"/>
      <c r="C11" s="7"/>
      <c r="D11" s="7"/>
      <c r="E11" s="7"/>
      <c r="F11" s="7"/>
      <c r="G11" s="15" t="s">
        <v>70</v>
      </c>
      <c r="H11" s="57"/>
      <c r="I11" s="15" t="s">
        <v>70</v>
      </c>
      <c r="J11" s="15"/>
      <c r="K11" s="15" t="s">
        <v>70</v>
      </c>
      <c r="L11" s="15"/>
      <c r="M11" s="15" t="s">
        <v>70</v>
      </c>
      <c r="N11" s="7"/>
      <c r="O11" s="7"/>
      <c r="P11" s="7"/>
      <c r="Q11" s="137"/>
      <c r="R11" s="46"/>
      <c r="S11" s="48"/>
      <c r="T11" s="48"/>
      <c r="U11" s="46"/>
      <c r="V11" s="7"/>
      <c r="W11" s="46"/>
      <c r="X11" s="48"/>
      <c r="Y11" s="48"/>
      <c r="Z11" s="46"/>
      <c r="AA11" s="46"/>
      <c r="AB11" s="46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ht="15.75">
      <c r="A12" s="7"/>
      <c r="B12" s="7"/>
      <c r="C12" s="86"/>
      <c r="D12" s="7"/>
      <c r="E12" s="7"/>
      <c r="F12" s="7"/>
      <c r="G12" s="15" t="s">
        <v>218</v>
      </c>
      <c r="H12" s="57"/>
      <c r="I12" s="15" t="s">
        <v>219</v>
      </c>
      <c r="J12" s="15"/>
      <c r="K12" s="15" t="str">
        <f>G12</f>
        <v>30.6.2008</v>
      </c>
      <c r="L12" s="15"/>
      <c r="M12" s="15" t="str">
        <f>I12</f>
        <v>30.6.2007</v>
      </c>
      <c r="N12" s="7"/>
      <c r="O12" s="7"/>
      <c r="P12" s="7"/>
      <c r="Q12" s="137"/>
      <c r="R12" s="45" t="s">
        <v>10</v>
      </c>
      <c r="S12" s="48" t="s">
        <v>11</v>
      </c>
      <c r="T12" s="48" t="s">
        <v>12</v>
      </c>
      <c r="U12" s="48" t="s">
        <v>13</v>
      </c>
      <c r="V12" s="7"/>
      <c r="W12" s="45" t="s">
        <v>199</v>
      </c>
      <c r="X12" s="48" t="s">
        <v>200</v>
      </c>
      <c r="Y12" s="48" t="s">
        <v>201</v>
      </c>
      <c r="Z12" s="48" t="s">
        <v>202</v>
      </c>
      <c r="AA12" s="46"/>
      <c r="AB12" s="46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ht="15.75">
      <c r="A13" s="7"/>
      <c r="B13" s="7"/>
      <c r="C13" s="99"/>
      <c r="D13" s="7"/>
      <c r="E13" s="15" t="s">
        <v>124</v>
      </c>
      <c r="F13" s="7"/>
      <c r="G13" s="15" t="s">
        <v>71</v>
      </c>
      <c r="H13" s="57"/>
      <c r="I13" s="15" t="s">
        <v>71</v>
      </c>
      <c r="J13" s="15"/>
      <c r="K13" s="15" t="s">
        <v>71</v>
      </c>
      <c r="L13" s="15"/>
      <c r="M13" s="15" t="s">
        <v>71</v>
      </c>
      <c r="N13" s="7"/>
      <c r="O13" s="7"/>
      <c r="P13" s="7"/>
      <c r="Q13" s="137"/>
      <c r="R13" s="45" t="s">
        <v>71</v>
      </c>
      <c r="S13" s="53" t="s">
        <v>71</v>
      </c>
      <c r="T13" s="53" t="s">
        <v>71</v>
      </c>
      <c r="U13" s="53" t="s">
        <v>71</v>
      </c>
      <c r="V13" s="7"/>
      <c r="W13" s="45" t="s">
        <v>71</v>
      </c>
      <c r="X13" s="45" t="s">
        <v>71</v>
      </c>
      <c r="Y13" s="45" t="s">
        <v>71</v>
      </c>
      <c r="Z13" s="45" t="s">
        <v>71</v>
      </c>
      <c r="AA13" s="46"/>
      <c r="AB13" s="46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ht="15.75">
      <c r="A14" s="7"/>
      <c r="B14" s="7"/>
      <c r="C14" s="99"/>
      <c r="D14" s="7"/>
      <c r="E14" s="15"/>
      <c r="F14" s="7"/>
      <c r="G14" s="130"/>
      <c r="H14" s="57"/>
      <c r="I14" s="150"/>
      <c r="J14" s="15"/>
      <c r="K14" s="15"/>
      <c r="L14" s="15"/>
      <c r="M14" s="150"/>
      <c r="N14" s="7"/>
      <c r="O14" s="7"/>
      <c r="P14" s="7"/>
      <c r="Q14" s="137"/>
      <c r="R14" s="45"/>
      <c r="S14" s="53"/>
      <c r="T14" s="53"/>
      <c r="U14" s="53"/>
      <c r="V14" s="7"/>
      <c r="W14" s="45"/>
      <c r="X14" s="53"/>
      <c r="Y14" s="53"/>
      <c r="Z14" s="53"/>
      <c r="AA14" s="46"/>
      <c r="AB14" s="46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ht="15.75">
      <c r="A15" s="7"/>
      <c r="B15" s="7"/>
      <c r="C15" s="7"/>
      <c r="D15" s="7"/>
      <c r="E15" s="17"/>
      <c r="F15" s="7"/>
      <c r="G15" s="54"/>
      <c r="H15" s="144"/>
      <c r="I15" s="144"/>
      <c r="J15" s="144"/>
      <c r="K15" s="144"/>
      <c r="L15" s="144"/>
      <c r="M15" s="144"/>
      <c r="N15" s="144"/>
      <c r="O15" s="144"/>
      <c r="P15" s="7"/>
      <c r="Q15" s="137"/>
      <c r="R15" s="46"/>
      <c r="S15" s="66"/>
      <c r="T15" s="46"/>
      <c r="U15" s="46"/>
      <c r="V15" s="7"/>
      <c r="W15" s="46"/>
      <c r="X15" s="66"/>
      <c r="Y15" s="46"/>
      <c r="Z15" s="46"/>
      <c r="AA15" s="46"/>
      <c r="AB15" s="46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ht="15.75">
      <c r="A16" s="7"/>
      <c r="B16" s="7" t="s">
        <v>72</v>
      </c>
      <c r="E16" s="17" t="s">
        <v>101</v>
      </c>
      <c r="F16" s="7"/>
      <c r="G16" s="191">
        <v>10271.154760000001</v>
      </c>
      <c r="H16" s="19"/>
      <c r="I16" s="19">
        <v>8515</v>
      </c>
      <c r="J16" s="19"/>
      <c r="K16" s="54">
        <v>19037.66684</v>
      </c>
      <c r="L16" s="19"/>
      <c r="M16" s="19">
        <v>17094.85813</v>
      </c>
      <c r="N16" s="7"/>
      <c r="O16" s="7"/>
      <c r="P16" s="7"/>
      <c r="Q16" s="137"/>
      <c r="R16" s="19">
        <v>8579.74694</v>
      </c>
      <c r="S16" s="19">
        <v>17094.85813</v>
      </c>
      <c r="T16" s="19">
        <v>25777.1163</v>
      </c>
      <c r="U16" s="184">
        <v>34122.90483</v>
      </c>
      <c r="V16" s="7"/>
      <c r="W16" s="19"/>
      <c r="X16" s="19"/>
      <c r="Y16" s="19"/>
      <c r="Z16" s="184"/>
      <c r="AA16" s="166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ht="15.75">
      <c r="A17" s="7"/>
      <c r="B17" s="7"/>
      <c r="E17" s="17"/>
      <c r="F17" s="7"/>
      <c r="G17" s="54"/>
      <c r="H17" s="19"/>
      <c r="I17" s="19"/>
      <c r="J17" s="19"/>
      <c r="K17" s="54"/>
      <c r="L17" s="19"/>
      <c r="M17" s="19"/>
      <c r="N17" s="7"/>
      <c r="O17" s="7"/>
      <c r="P17" s="7"/>
      <c r="Q17" s="137"/>
      <c r="R17" s="19"/>
      <c r="S17" s="19"/>
      <c r="T17" s="19"/>
      <c r="U17" s="184"/>
      <c r="V17" s="7"/>
      <c r="W17" s="19"/>
      <c r="X17" s="19"/>
      <c r="Y17" s="19"/>
      <c r="Z17" s="184"/>
      <c r="AA17" s="46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ht="15.75">
      <c r="A18" s="7"/>
      <c r="B18" s="7" t="s">
        <v>136</v>
      </c>
      <c r="E18" s="17"/>
      <c r="F18" s="7"/>
      <c r="G18" s="191">
        <v>-10395.420849999999</v>
      </c>
      <c r="H18" s="19"/>
      <c r="I18" s="19">
        <v>-9270</v>
      </c>
      <c r="J18" s="19"/>
      <c r="K18" s="54">
        <v>-19325.020089999998</v>
      </c>
      <c r="L18" s="19"/>
      <c r="M18" s="19">
        <v>-18190.2482</v>
      </c>
      <c r="N18" s="7"/>
      <c r="O18" s="7"/>
      <c r="P18" s="7"/>
      <c r="Q18" s="137"/>
      <c r="R18" s="19">
        <f>-7248.20229-1010.14319-661.58199</f>
        <v>-8919.92747</v>
      </c>
      <c r="S18" s="19">
        <f>-14505.92496-2363.43443-1320.88881</f>
        <v>-18190.2482</v>
      </c>
      <c r="T18" s="19">
        <f>-21612.36651-3732.66991-1919.24232</f>
        <v>-27264.27874</v>
      </c>
      <c r="U18" s="184">
        <f>-28571.15744-4696.21982-2437.11021-477.5625</f>
        <v>-36182.04997</v>
      </c>
      <c r="V18" s="7"/>
      <c r="W18" s="19"/>
      <c r="X18" s="19"/>
      <c r="Y18" s="19"/>
      <c r="Z18" s="184"/>
      <c r="AA18" s="46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ht="15.75">
      <c r="A19" s="7"/>
      <c r="B19" s="7"/>
      <c r="E19" s="7"/>
      <c r="F19" s="7"/>
      <c r="G19" s="54"/>
      <c r="H19" s="19"/>
      <c r="I19" s="19"/>
      <c r="J19" s="19"/>
      <c r="K19" s="54"/>
      <c r="L19" s="19"/>
      <c r="M19" s="19"/>
      <c r="N19" s="7"/>
      <c r="O19" s="7"/>
      <c r="P19" s="7"/>
      <c r="Q19" s="137"/>
      <c r="R19" s="19"/>
      <c r="S19" s="19"/>
      <c r="T19" s="19"/>
      <c r="U19" s="184"/>
      <c r="V19" s="7"/>
      <c r="W19" s="19"/>
      <c r="X19" s="19"/>
      <c r="Y19" s="19"/>
      <c r="Z19" s="184"/>
      <c r="AA19" s="46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ht="15.75">
      <c r="A20" s="7"/>
      <c r="B20" s="7" t="s">
        <v>187</v>
      </c>
      <c r="E20" s="7"/>
      <c r="F20" s="7"/>
      <c r="G20" s="192">
        <v>425.90995999999996</v>
      </c>
      <c r="H20" s="19"/>
      <c r="I20" s="81">
        <v>43</v>
      </c>
      <c r="J20" s="100"/>
      <c r="K20" s="109">
        <v>824.76091</v>
      </c>
      <c r="L20" s="19"/>
      <c r="M20" s="20">
        <v>243.37568</v>
      </c>
      <c r="N20" s="7"/>
      <c r="O20" s="7"/>
      <c r="P20" s="7"/>
      <c r="Q20" s="137"/>
      <c r="R20" s="20">
        <f>202.91167-R28</f>
        <v>200.63845999999998</v>
      </c>
      <c r="S20" s="20">
        <f>247.96263-S28</f>
        <v>243.37568</v>
      </c>
      <c r="T20" s="20">
        <f>436.18585-T28</f>
        <v>429.2049</v>
      </c>
      <c r="U20" s="187">
        <f>1197.5846-U28</f>
        <v>1188.23342</v>
      </c>
      <c r="V20" s="7"/>
      <c r="W20" s="20"/>
      <c r="X20" s="20"/>
      <c r="Y20" s="20"/>
      <c r="Z20" s="187"/>
      <c r="AA20" s="46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ht="15.75">
      <c r="A21" s="7"/>
      <c r="B21" s="7"/>
      <c r="E21" s="7"/>
      <c r="F21" s="7"/>
      <c r="G21" s="19"/>
      <c r="H21" s="19"/>
      <c r="I21" s="19"/>
      <c r="J21" s="19"/>
      <c r="K21" s="54"/>
      <c r="L21" s="19"/>
      <c r="M21" s="19"/>
      <c r="N21" s="7"/>
      <c r="O21" s="7"/>
      <c r="P21" s="7"/>
      <c r="Q21" s="137"/>
      <c r="R21" s="19"/>
      <c r="S21" s="19"/>
      <c r="T21" s="19"/>
      <c r="U21" s="19"/>
      <c r="V21" s="7"/>
      <c r="W21" s="19"/>
      <c r="X21" s="19"/>
      <c r="Y21" s="19"/>
      <c r="Z21" s="19"/>
      <c r="AA21" s="46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ht="15.75">
      <c r="A22" s="7"/>
      <c r="B22" s="7" t="s">
        <v>203</v>
      </c>
      <c r="E22" s="7"/>
      <c r="F22" s="7"/>
      <c r="G22" s="48">
        <v>301.6438700000026</v>
      </c>
      <c r="H22" s="19"/>
      <c r="I22" s="19">
        <v>-711.9</v>
      </c>
      <c r="J22" s="19"/>
      <c r="K22" s="19">
        <v>537.4076600000035</v>
      </c>
      <c r="L22" s="19"/>
      <c r="M22" s="48">
        <v>-851.9143900000013</v>
      </c>
      <c r="N22" s="7"/>
      <c r="O22" s="7"/>
      <c r="P22" s="7"/>
      <c r="Q22" s="137"/>
      <c r="R22" s="19">
        <f>SUM(R16:R20)+0.1</f>
        <v>-139.44206999999966</v>
      </c>
      <c r="S22" s="19">
        <f>SUM(S16:S20)+0.1</f>
        <v>-851.9143900000013</v>
      </c>
      <c r="T22" s="19">
        <f>SUM(T16:T20)</f>
        <v>-1057.95754</v>
      </c>
      <c r="U22" s="19">
        <f>SUM(U16:U20)</f>
        <v>-870.9117200000005</v>
      </c>
      <c r="V22" s="7"/>
      <c r="W22" s="19">
        <f>SUM(W16:W20)</f>
        <v>0</v>
      </c>
      <c r="X22" s="19">
        <f>SUM(X16:X20)</f>
        <v>0</v>
      </c>
      <c r="Y22" s="19">
        <f>SUM(Y16:Y20)</f>
        <v>0</v>
      </c>
      <c r="Z22" s="19">
        <f>SUM(Z16:Z20)</f>
        <v>0</v>
      </c>
      <c r="AA22" s="46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ht="15.75">
      <c r="A23" s="7"/>
      <c r="B23" s="7"/>
      <c r="E23" s="7"/>
      <c r="F23" s="7"/>
      <c r="G23" s="19"/>
      <c r="H23" s="19"/>
      <c r="I23" s="19"/>
      <c r="J23" s="19"/>
      <c r="K23" s="19"/>
      <c r="L23" s="19"/>
      <c r="M23" s="19"/>
      <c r="N23" s="7"/>
      <c r="O23" s="7"/>
      <c r="P23" s="7"/>
      <c r="Q23" s="137"/>
      <c r="R23" s="19"/>
      <c r="S23" s="19"/>
      <c r="T23" s="19"/>
      <c r="U23" s="19"/>
      <c r="V23" s="7"/>
      <c r="W23" s="19"/>
      <c r="X23" s="19"/>
      <c r="Y23" s="19"/>
      <c r="Z23" s="19"/>
      <c r="AA23" s="46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9" ht="15.75">
      <c r="A24" s="59"/>
      <c r="B24" s="7" t="s">
        <v>135</v>
      </c>
      <c r="E24" s="7"/>
      <c r="F24" s="7"/>
      <c r="G24" s="48">
        <v>-481.31993</v>
      </c>
      <c r="H24" s="19"/>
      <c r="I24" s="19">
        <v>-527</v>
      </c>
      <c r="J24" s="19"/>
      <c r="K24" s="19">
        <v>-937.99</v>
      </c>
      <c r="L24" s="19"/>
      <c r="M24" s="19">
        <v>-1040.99327</v>
      </c>
      <c r="N24" s="7"/>
      <c r="O24" s="7"/>
      <c r="P24" s="7"/>
      <c r="Q24" s="137"/>
      <c r="R24" s="19">
        <v>-513.93502</v>
      </c>
      <c r="S24" s="19">
        <v>-1040.99327</v>
      </c>
      <c r="T24" s="19">
        <v>-1495.40727</v>
      </c>
      <c r="U24" s="182">
        <v>-1938.26922</v>
      </c>
      <c r="W24" s="19"/>
      <c r="X24" s="19"/>
      <c r="Y24" s="19"/>
      <c r="Z24" s="182"/>
      <c r="AA24" s="46"/>
      <c r="AC24" s="7"/>
    </row>
    <row r="25" spans="1:29" ht="15.75">
      <c r="A25" s="59"/>
      <c r="B25" s="7"/>
      <c r="E25" s="7"/>
      <c r="F25" s="7"/>
      <c r="G25" s="19"/>
      <c r="H25" s="19"/>
      <c r="I25" s="19"/>
      <c r="J25" s="19"/>
      <c r="K25" s="19"/>
      <c r="L25" s="19"/>
      <c r="M25" s="19"/>
      <c r="N25" s="7"/>
      <c r="O25" s="7"/>
      <c r="P25" s="7"/>
      <c r="Q25" s="137"/>
      <c r="R25" s="19"/>
      <c r="S25" s="19"/>
      <c r="T25" s="19"/>
      <c r="U25" s="182"/>
      <c r="W25" s="19"/>
      <c r="X25" s="19"/>
      <c r="Y25" s="19"/>
      <c r="Z25" s="182"/>
      <c r="AA25" s="47"/>
      <c r="AC25" s="7"/>
    </row>
    <row r="26" spans="1:29" ht="15.75">
      <c r="A26" s="59"/>
      <c r="B26" s="7" t="s">
        <v>217</v>
      </c>
      <c r="E26" s="17"/>
      <c r="F26" s="7"/>
      <c r="G26" s="31">
        <v>16.2886</v>
      </c>
      <c r="H26" s="19"/>
      <c r="I26" s="19">
        <v>13</v>
      </c>
      <c r="J26" s="19"/>
      <c r="K26" s="54">
        <v>16</v>
      </c>
      <c r="L26" s="102"/>
      <c r="M26" s="19">
        <v>9.644</v>
      </c>
      <c r="N26" s="7"/>
      <c r="O26" s="7"/>
      <c r="P26" s="7"/>
      <c r="Q26" s="137"/>
      <c r="R26" s="19">
        <v>-3.3532</v>
      </c>
      <c r="S26" s="19">
        <v>9.644</v>
      </c>
      <c r="T26" s="54">
        <v>7.0056</v>
      </c>
      <c r="U26" s="184">
        <v>14.7036</v>
      </c>
      <c r="W26" s="19"/>
      <c r="X26" s="19"/>
      <c r="Y26" s="54"/>
      <c r="Z26" s="184"/>
      <c r="AA26" s="46"/>
      <c r="AC26" s="7"/>
    </row>
    <row r="27" spans="1:29" ht="15.75">
      <c r="A27" s="59"/>
      <c r="B27" s="7"/>
      <c r="E27" s="7"/>
      <c r="F27" s="7"/>
      <c r="G27" s="19"/>
      <c r="H27" s="19"/>
      <c r="I27" s="19"/>
      <c r="J27" s="19"/>
      <c r="K27" s="19"/>
      <c r="L27" s="19"/>
      <c r="M27" s="101"/>
      <c r="N27" s="7"/>
      <c r="O27" s="7"/>
      <c r="P27" s="7"/>
      <c r="Q27" s="137"/>
      <c r="R27" s="19"/>
      <c r="S27" s="19"/>
      <c r="T27" s="19"/>
      <c r="U27" s="182"/>
      <c r="W27" s="19"/>
      <c r="X27" s="19"/>
      <c r="Y27" s="19"/>
      <c r="Z27" s="182"/>
      <c r="AA27" s="47"/>
      <c r="AC27" s="7"/>
    </row>
    <row r="28" spans="1:29" ht="15.75">
      <c r="A28" s="59"/>
      <c r="B28" s="7" t="s">
        <v>152</v>
      </c>
      <c r="E28" s="17"/>
      <c r="F28" s="7"/>
      <c r="G28" s="131">
        <v>2.6758599999999997</v>
      </c>
      <c r="H28" s="19"/>
      <c r="I28" s="81">
        <v>3</v>
      </c>
      <c r="J28" s="100"/>
      <c r="K28" s="20">
        <v>4.736</v>
      </c>
      <c r="L28" s="19"/>
      <c r="M28" s="20">
        <v>4.58695</v>
      </c>
      <c r="N28" s="7"/>
      <c r="O28" s="7"/>
      <c r="P28" s="7"/>
      <c r="Q28" s="137"/>
      <c r="R28" s="20">
        <f>2.27321</f>
        <v>2.27321</v>
      </c>
      <c r="S28" s="20">
        <f>4.58695</f>
        <v>4.58695</v>
      </c>
      <c r="T28" s="20">
        <f>6.98095</f>
        <v>6.98095</v>
      </c>
      <c r="U28" s="183">
        <v>9.35118</v>
      </c>
      <c r="W28" s="20"/>
      <c r="X28" s="20"/>
      <c r="Y28" s="20"/>
      <c r="Z28" s="183"/>
      <c r="AA28" s="46"/>
      <c r="AC28" s="7"/>
    </row>
    <row r="29" spans="1:29" ht="15.75">
      <c r="A29" s="59"/>
      <c r="B29" s="7"/>
      <c r="E29" s="7"/>
      <c r="F29" s="7"/>
      <c r="G29" s="19"/>
      <c r="H29" s="19"/>
      <c r="I29" s="19"/>
      <c r="J29" s="19"/>
      <c r="K29" s="19"/>
      <c r="L29" s="19"/>
      <c r="M29" s="19"/>
      <c r="N29" s="7"/>
      <c r="O29" s="77"/>
      <c r="P29" s="7"/>
      <c r="Q29" s="137"/>
      <c r="R29" s="19"/>
      <c r="S29" s="19"/>
      <c r="T29" s="19"/>
      <c r="U29" s="19"/>
      <c r="W29" s="19"/>
      <c r="X29" s="19"/>
      <c r="Y29" s="19"/>
      <c r="Z29" s="19"/>
      <c r="AA29" s="67"/>
      <c r="AC29" s="7"/>
    </row>
    <row r="30" spans="1:29" ht="15.75">
      <c r="A30" s="59"/>
      <c r="B30" s="7" t="s">
        <v>20</v>
      </c>
      <c r="E30" s="17" t="s">
        <v>101</v>
      </c>
      <c r="F30" s="7"/>
      <c r="G30" s="191">
        <v>-160.7115999999974</v>
      </c>
      <c r="H30" s="54"/>
      <c r="I30" s="54">
        <v>-1222.7</v>
      </c>
      <c r="J30" s="54"/>
      <c r="K30" s="54">
        <v>-379.5463399999965</v>
      </c>
      <c r="L30" s="19"/>
      <c r="M30" s="19">
        <v>-1878.4767100000013</v>
      </c>
      <c r="N30" s="7"/>
      <c r="O30" s="86"/>
      <c r="P30" s="7"/>
      <c r="Q30" s="137"/>
      <c r="R30" s="19">
        <f>SUM(R22:R28)</f>
        <v>-654.4570799999998</v>
      </c>
      <c r="S30" s="19">
        <f>SUM(S22:S28)+0.2</f>
        <v>-1878.4767100000013</v>
      </c>
      <c r="T30" s="19">
        <f>SUM(T22:T28)+0.3</f>
        <v>-2539.07826</v>
      </c>
      <c r="U30" s="54">
        <f>SUM(U22:U28)+0.3</f>
        <v>-2784.82616</v>
      </c>
      <c r="W30" s="19">
        <f>SUM(W22:W28)</f>
        <v>0</v>
      </c>
      <c r="X30" s="19">
        <f>SUM(X22:X28)+0.2</f>
        <v>0.2</v>
      </c>
      <c r="Y30" s="19">
        <f>SUM(Y22:Y28)+0.3</f>
        <v>0.3</v>
      </c>
      <c r="Z30" s="54">
        <f>SUM(Z22:Z28)+0.3</f>
        <v>0.3</v>
      </c>
      <c r="AA30" s="166"/>
      <c r="AB30" s="7"/>
      <c r="AC30" s="7"/>
    </row>
    <row r="31" spans="1:29" ht="15.75">
      <c r="A31" s="59"/>
      <c r="B31" s="7"/>
      <c r="E31" s="7"/>
      <c r="F31" s="7"/>
      <c r="G31" s="19"/>
      <c r="H31" s="19"/>
      <c r="I31" s="19"/>
      <c r="J31" s="19"/>
      <c r="K31" s="19"/>
      <c r="L31" s="19"/>
      <c r="M31" s="19"/>
      <c r="N31" s="7"/>
      <c r="O31" s="7"/>
      <c r="P31" s="7"/>
      <c r="Q31" s="137"/>
      <c r="R31" s="19"/>
      <c r="S31" s="19"/>
      <c r="T31" s="19"/>
      <c r="U31" s="19"/>
      <c r="W31" s="19"/>
      <c r="X31" s="19"/>
      <c r="Y31" s="19"/>
      <c r="Z31" s="19"/>
      <c r="AA31" s="67"/>
      <c r="AC31" s="7"/>
    </row>
    <row r="32" spans="1:27" ht="15.75">
      <c r="A32" s="59"/>
      <c r="B32" s="7" t="s">
        <v>73</v>
      </c>
      <c r="E32" s="17" t="s">
        <v>102</v>
      </c>
      <c r="F32" s="17"/>
      <c r="G32" s="131">
        <v>-74.89163</v>
      </c>
      <c r="H32" s="19"/>
      <c r="I32" s="81">
        <v>337</v>
      </c>
      <c r="J32" s="19"/>
      <c r="K32" s="142">
        <v>-177.8</v>
      </c>
      <c r="L32" s="19"/>
      <c r="M32" s="81">
        <v>433.47022</v>
      </c>
      <c r="N32" s="7"/>
      <c r="O32" s="7"/>
      <c r="P32" s="7"/>
      <c r="Q32" s="137"/>
      <c r="R32" s="142">
        <v>95.77434</v>
      </c>
      <c r="S32" s="142">
        <f>433.47022</f>
        <v>433.47022</v>
      </c>
      <c r="T32" s="142">
        <f>471.86615</f>
        <v>471.86615</v>
      </c>
      <c r="U32" s="185">
        <f>964.47202</f>
        <v>964.47202</v>
      </c>
      <c r="W32" s="142"/>
      <c r="X32" s="142"/>
      <c r="Y32" s="142"/>
      <c r="Z32" s="185"/>
      <c r="AA32" s="46"/>
    </row>
    <row r="33" spans="1:27" ht="15.75">
      <c r="A33" s="59"/>
      <c r="B33" s="7"/>
      <c r="E33" s="7"/>
      <c r="F33" s="7"/>
      <c r="G33" s="19"/>
      <c r="H33" s="19"/>
      <c r="I33" s="19"/>
      <c r="J33" s="19"/>
      <c r="K33" s="19"/>
      <c r="L33" s="19"/>
      <c r="M33" s="19"/>
      <c r="N33" s="7"/>
      <c r="O33" s="7"/>
      <c r="P33" s="7"/>
      <c r="Q33" s="137"/>
      <c r="R33" s="19"/>
      <c r="S33" s="19"/>
      <c r="T33" s="19"/>
      <c r="U33" s="19"/>
      <c r="W33" s="19"/>
      <c r="X33" s="19"/>
      <c r="Y33" s="19"/>
      <c r="Z33" s="19"/>
      <c r="AA33" s="47"/>
    </row>
    <row r="34" spans="1:28" ht="15.75">
      <c r="A34" s="59"/>
      <c r="B34" s="7" t="s">
        <v>216</v>
      </c>
      <c r="E34" s="17"/>
      <c r="F34" s="17"/>
      <c r="G34" s="48">
        <v>-235.70322999999738</v>
      </c>
      <c r="H34" s="19"/>
      <c r="I34" s="19">
        <v>-885.5</v>
      </c>
      <c r="J34" s="19"/>
      <c r="K34" s="19">
        <v>-557.3463399999965</v>
      </c>
      <c r="L34" s="19"/>
      <c r="M34" s="19">
        <v>-1444.8064900000013</v>
      </c>
      <c r="N34" s="7"/>
      <c r="O34" s="7"/>
      <c r="P34" s="7"/>
      <c r="Q34" s="137"/>
      <c r="R34" s="19">
        <f>SUM(R30:R32)+0.2</f>
        <v>-558.4827399999997</v>
      </c>
      <c r="S34" s="19">
        <f>SUM(S30:S32)</f>
        <v>-1445.0064900000013</v>
      </c>
      <c r="T34" s="19">
        <f>SUM(T30:T32)</f>
        <v>-2067.21211</v>
      </c>
      <c r="U34" s="19">
        <f>SUM(U30:U32)</f>
        <v>-1820.35414</v>
      </c>
      <c r="W34" s="19">
        <f>SUM(W30:W32)+0.2</f>
        <v>0.2</v>
      </c>
      <c r="X34" s="19">
        <f>SUM(X30:X32)</f>
        <v>0.2</v>
      </c>
      <c r="Y34" s="19">
        <f>SUM(Y30:Y32)</f>
        <v>0.3</v>
      </c>
      <c r="Z34" s="19">
        <f>SUM(Z30:Z32)</f>
        <v>0.3</v>
      </c>
      <c r="AA34" s="46"/>
      <c r="AB34" s="7"/>
    </row>
    <row r="35" spans="1:28" ht="16.5" thickBot="1">
      <c r="A35" s="103"/>
      <c r="B35" s="7"/>
      <c r="G35" s="44"/>
      <c r="H35" s="19"/>
      <c r="I35" s="44"/>
      <c r="J35" s="19"/>
      <c r="K35" s="44"/>
      <c r="L35" s="19"/>
      <c r="M35" s="44"/>
      <c r="N35" s="7"/>
      <c r="Q35" s="141"/>
      <c r="R35" s="44"/>
      <c r="S35" s="44"/>
      <c r="T35" s="44"/>
      <c r="U35" s="44"/>
      <c r="W35" s="44"/>
      <c r="X35" s="44"/>
      <c r="Y35" s="44"/>
      <c r="Z35" s="44"/>
      <c r="AA35" s="47"/>
      <c r="AB35" s="7"/>
    </row>
    <row r="36" spans="1:28" ht="16.5" thickTop="1">
      <c r="A36" s="103"/>
      <c r="B36" s="7"/>
      <c r="G36" s="67"/>
      <c r="H36" s="19"/>
      <c r="I36" s="67"/>
      <c r="J36" s="19"/>
      <c r="K36" s="67"/>
      <c r="L36" s="19"/>
      <c r="M36" s="67"/>
      <c r="N36" s="7"/>
      <c r="Q36" s="141"/>
      <c r="R36" s="67"/>
      <c r="S36" s="67"/>
      <c r="T36" s="67"/>
      <c r="U36" s="67"/>
      <c r="W36" s="67"/>
      <c r="X36" s="67"/>
      <c r="Y36" s="67"/>
      <c r="Z36" s="67"/>
      <c r="AA36" s="47"/>
      <c r="AB36" s="7"/>
    </row>
    <row r="37" spans="1:27" ht="15.75">
      <c r="A37" s="103"/>
      <c r="B37" s="12" t="s">
        <v>162</v>
      </c>
      <c r="G37" s="19"/>
      <c r="H37" s="19"/>
      <c r="I37" s="19"/>
      <c r="J37" s="19"/>
      <c r="K37" s="19"/>
      <c r="L37" s="19"/>
      <c r="M37" s="19"/>
      <c r="N37" s="7"/>
      <c r="Q37" s="141"/>
      <c r="R37" s="19"/>
      <c r="S37" s="19"/>
      <c r="T37" s="19"/>
      <c r="U37" s="19"/>
      <c r="W37" s="19"/>
      <c r="X37" s="19"/>
      <c r="Y37" s="19"/>
      <c r="Z37" s="19"/>
      <c r="AA37" s="46"/>
    </row>
    <row r="38" spans="1:27" ht="15.75">
      <c r="A38" s="103"/>
      <c r="G38" s="19"/>
      <c r="H38" s="19"/>
      <c r="I38" s="19"/>
      <c r="J38" s="19"/>
      <c r="K38" s="19"/>
      <c r="L38" s="19"/>
      <c r="M38" s="19"/>
      <c r="N38" s="7"/>
      <c r="Q38" s="141"/>
      <c r="R38" s="19"/>
      <c r="S38" s="19"/>
      <c r="T38" s="19"/>
      <c r="U38" s="19"/>
      <c r="W38" s="19"/>
      <c r="X38" s="19"/>
      <c r="Y38" s="19"/>
      <c r="Z38" s="19"/>
      <c r="AA38" s="46"/>
    </row>
    <row r="39" spans="1:27" ht="15.75">
      <c r="A39" s="103"/>
      <c r="B39" s="12" t="s">
        <v>163</v>
      </c>
      <c r="G39" s="48">
        <v>-235.70322999999738</v>
      </c>
      <c r="H39" s="19"/>
      <c r="I39" s="54">
        <v>-886</v>
      </c>
      <c r="J39" s="19"/>
      <c r="K39" s="19">
        <v>-556.3471999999965</v>
      </c>
      <c r="L39" s="19"/>
      <c r="M39" s="19">
        <v>-1443.6858900000013</v>
      </c>
      <c r="N39" s="7"/>
      <c r="Q39" s="141"/>
      <c r="R39" s="19">
        <f>+R43-R41+0.4</f>
        <v>-557.4747699999997</v>
      </c>
      <c r="S39" s="19">
        <f>+S43-S41+0.4</f>
        <v>-1443.6858900000013</v>
      </c>
      <c r="T39" s="19">
        <f>+T43-T41-0.1</f>
        <v>-2066.16225</v>
      </c>
      <c r="U39" s="19">
        <f>+U43-U41-0.1</f>
        <v>-1818.9805999999999</v>
      </c>
      <c r="W39" s="19">
        <f>+W43-W41</f>
        <v>0.2</v>
      </c>
      <c r="X39" s="19">
        <f>+X43-X41</f>
        <v>0.2</v>
      </c>
      <c r="Y39" s="19">
        <f>+Y43-Y41-0.1</f>
        <v>0.19999999999999998</v>
      </c>
      <c r="Z39" s="19">
        <f>+Z43-Z41-0.1</f>
        <v>0.19999999999999998</v>
      </c>
      <c r="AA39" s="46"/>
    </row>
    <row r="40" spans="1:27" ht="15.75">
      <c r="A40" s="103"/>
      <c r="G40" s="19"/>
      <c r="H40" s="19"/>
      <c r="I40" s="54"/>
      <c r="J40" s="19"/>
      <c r="K40" s="19"/>
      <c r="L40" s="19"/>
      <c r="M40" s="19"/>
      <c r="N40" s="7"/>
      <c r="Q40" s="141"/>
      <c r="R40" s="19"/>
      <c r="S40" s="19"/>
      <c r="T40" s="19"/>
      <c r="U40" s="19"/>
      <c r="W40" s="19"/>
      <c r="X40" s="19"/>
      <c r="Y40" s="19"/>
      <c r="Z40" s="19"/>
      <c r="AA40" s="46"/>
    </row>
    <row r="41" spans="1:27" ht="15.75">
      <c r="A41" s="103"/>
      <c r="B41" s="7" t="s">
        <v>74</v>
      </c>
      <c r="G41" s="131">
        <v>0</v>
      </c>
      <c r="H41" s="19"/>
      <c r="I41" s="108">
        <v>0</v>
      </c>
      <c r="J41" s="19"/>
      <c r="K41" s="81">
        <v>-0.99914</v>
      </c>
      <c r="L41" s="19"/>
      <c r="M41" s="167">
        <v>-0.9206</v>
      </c>
      <c r="N41" s="7"/>
      <c r="Q41" s="141"/>
      <c r="R41" s="81">
        <v>-0.60797</v>
      </c>
      <c r="S41" s="81">
        <v>-0.9206</v>
      </c>
      <c r="T41" s="81">
        <f>-1.14986</f>
        <v>-1.14986</v>
      </c>
      <c r="U41" s="186">
        <f>-1.62354+0.15</f>
        <v>-1.47354</v>
      </c>
      <c r="W41" s="81"/>
      <c r="X41" s="81"/>
      <c r="Y41" s="81"/>
      <c r="Z41" s="186"/>
      <c r="AA41" s="46"/>
    </row>
    <row r="42" spans="1:27" ht="15.75">
      <c r="A42" s="103"/>
      <c r="G42" s="19"/>
      <c r="H42" s="19"/>
      <c r="I42" s="19"/>
      <c r="J42" s="19"/>
      <c r="K42" s="19"/>
      <c r="L42" s="19"/>
      <c r="M42" s="19"/>
      <c r="N42" s="7"/>
      <c r="Q42" s="141"/>
      <c r="R42" s="19"/>
      <c r="S42" s="19"/>
      <c r="T42" s="19"/>
      <c r="U42" s="19"/>
      <c r="W42" s="19"/>
      <c r="X42" s="19"/>
      <c r="Y42" s="19"/>
      <c r="Z42" s="19"/>
      <c r="AA42" s="46"/>
    </row>
    <row r="43" spans="1:27" ht="15.75">
      <c r="A43" s="103"/>
      <c r="G43" s="48">
        <v>-235.70322999999738</v>
      </c>
      <c r="H43" s="19"/>
      <c r="I43" s="19">
        <v>-885.5</v>
      </c>
      <c r="J43" s="19"/>
      <c r="K43" s="19">
        <v>-557.3463399999965</v>
      </c>
      <c r="L43" s="19"/>
      <c r="M43" s="19">
        <v>-1444.8064900000013</v>
      </c>
      <c r="N43" s="7"/>
      <c r="Q43" s="141"/>
      <c r="R43" s="19">
        <f>R34</f>
        <v>-558.4827399999997</v>
      </c>
      <c r="S43" s="19">
        <f>S34</f>
        <v>-1445.0064900000013</v>
      </c>
      <c r="T43" s="19">
        <f>T34</f>
        <v>-2067.21211</v>
      </c>
      <c r="U43" s="19">
        <f>U34</f>
        <v>-1820.35414</v>
      </c>
      <c r="W43" s="19">
        <f>W34</f>
        <v>0.2</v>
      </c>
      <c r="X43" s="19">
        <f>X34</f>
        <v>0.2</v>
      </c>
      <c r="Y43" s="19">
        <f>Y34</f>
        <v>0.3</v>
      </c>
      <c r="Z43" s="19">
        <f>Z34</f>
        <v>0.3</v>
      </c>
      <c r="AA43" s="46"/>
    </row>
    <row r="44" spans="1:27" ht="16.5" thickBot="1">
      <c r="A44" s="103"/>
      <c r="G44" s="44"/>
      <c r="H44" s="19"/>
      <c r="I44" s="44"/>
      <c r="J44" s="19"/>
      <c r="K44" s="44"/>
      <c r="L44" s="19"/>
      <c r="M44" s="44"/>
      <c r="N44" s="7"/>
      <c r="Q44" s="141"/>
      <c r="R44" s="67"/>
      <c r="S44" s="44"/>
      <c r="T44" s="44"/>
      <c r="U44" s="44"/>
      <c r="W44" s="67"/>
      <c r="X44" s="44"/>
      <c r="Y44" s="44"/>
      <c r="Z44" s="44"/>
      <c r="AA44" s="46"/>
    </row>
    <row r="45" spans="1:27" ht="16.5" thickTop="1">
      <c r="A45" s="103"/>
      <c r="G45" s="67"/>
      <c r="H45" s="19"/>
      <c r="I45" s="19"/>
      <c r="J45" s="19"/>
      <c r="K45" s="19"/>
      <c r="L45" s="19"/>
      <c r="M45" s="19"/>
      <c r="N45" s="7"/>
      <c r="Q45" s="141"/>
      <c r="R45" s="67"/>
      <c r="S45" s="19"/>
      <c r="T45" s="19"/>
      <c r="U45" s="19"/>
      <c r="W45" s="67"/>
      <c r="X45" s="19"/>
      <c r="Y45" s="19"/>
      <c r="Z45" s="19"/>
      <c r="AA45" s="46"/>
    </row>
    <row r="46" spans="1:28" ht="15.75">
      <c r="A46" s="103"/>
      <c r="B46" s="12" t="s">
        <v>215</v>
      </c>
      <c r="E46" s="7"/>
      <c r="F46" s="7"/>
      <c r="G46" s="21"/>
      <c r="H46" s="21"/>
      <c r="I46" s="21"/>
      <c r="J46" s="21"/>
      <c r="K46" s="104"/>
      <c r="L46" s="21"/>
      <c r="M46" s="78"/>
      <c r="N46" s="7"/>
      <c r="O46" s="7"/>
      <c r="P46" s="7"/>
      <c r="Q46" s="137"/>
      <c r="R46" s="68"/>
      <c r="S46" s="104"/>
      <c r="T46" s="104"/>
      <c r="U46" s="104"/>
      <c r="W46" s="68"/>
      <c r="X46" s="104"/>
      <c r="Y46" s="104"/>
      <c r="Z46" s="104"/>
      <c r="AA46" s="47"/>
      <c r="AB46" s="47"/>
    </row>
    <row r="47" spans="1:28" ht="15.75">
      <c r="A47" s="103"/>
      <c r="E47" s="7"/>
      <c r="F47" s="7"/>
      <c r="G47" s="21"/>
      <c r="H47" s="21"/>
      <c r="I47" s="21"/>
      <c r="J47" s="21"/>
      <c r="K47" s="21"/>
      <c r="L47" s="21"/>
      <c r="M47" s="21"/>
      <c r="N47" s="7"/>
      <c r="O47" s="7"/>
      <c r="P47" s="7"/>
      <c r="Q47" s="137"/>
      <c r="R47" s="68"/>
      <c r="S47" s="21"/>
      <c r="T47" s="21"/>
      <c r="U47" s="21"/>
      <c r="W47" s="68"/>
      <c r="X47" s="21"/>
      <c r="Y47" s="21"/>
      <c r="Z47" s="21"/>
      <c r="AA47" s="47"/>
      <c r="AB47" s="47"/>
    </row>
    <row r="48" spans="1:28" ht="15.75">
      <c r="A48" s="103"/>
      <c r="B48" s="12" t="s">
        <v>75</v>
      </c>
      <c r="E48" s="17" t="s">
        <v>111</v>
      </c>
      <c r="F48" s="7"/>
      <c r="G48" s="161">
        <v>-0.4750052634019299</v>
      </c>
      <c r="H48" s="21"/>
      <c r="I48" s="22">
        <v>-1.78</v>
      </c>
      <c r="J48" s="105"/>
      <c r="K48" s="161">
        <v>-1.1211889131893842</v>
      </c>
      <c r="L48" s="21"/>
      <c r="M48" s="22">
        <v>-2.909405582890748</v>
      </c>
      <c r="N48" s="56"/>
      <c r="O48" s="7"/>
      <c r="P48" s="7"/>
      <c r="Q48" s="137"/>
      <c r="R48" s="149">
        <v>-1.1234568834850924</v>
      </c>
      <c r="S48" s="161">
        <v>-2.909405582890748</v>
      </c>
      <c r="T48" s="161">
        <v>-4.16</v>
      </c>
      <c r="U48" s="161">
        <v>-3.67</v>
      </c>
      <c r="W48" s="149"/>
      <c r="X48" s="161"/>
      <c r="Y48" s="161"/>
      <c r="Z48" s="161"/>
      <c r="AA48" s="47"/>
      <c r="AB48" s="47"/>
    </row>
    <row r="49" spans="1:26" ht="15.75">
      <c r="A49" s="103"/>
      <c r="E49" s="17"/>
      <c r="F49" s="7"/>
      <c r="G49" s="22"/>
      <c r="H49" s="21"/>
      <c r="I49" s="22"/>
      <c r="J49" s="21"/>
      <c r="K49" s="22"/>
      <c r="L49" s="21"/>
      <c r="M49" s="22"/>
      <c r="N49" s="23"/>
      <c r="O49" s="7"/>
      <c r="P49" s="7"/>
      <c r="Q49" s="137"/>
      <c r="S49" s="22"/>
      <c r="T49" s="22"/>
      <c r="U49" s="22"/>
      <c r="X49" s="22"/>
      <c r="Y49" s="22"/>
      <c r="Z49" s="22"/>
    </row>
    <row r="50" spans="1:26" ht="15.75">
      <c r="A50" s="59"/>
      <c r="B50" s="7" t="s">
        <v>76</v>
      </c>
      <c r="E50" s="17" t="s">
        <v>111</v>
      </c>
      <c r="F50" s="7"/>
      <c r="G50" s="106" t="s">
        <v>104</v>
      </c>
      <c r="H50" s="24"/>
      <c r="I50" s="106" t="s">
        <v>104</v>
      </c>
      <c r="J50" s="24"/>
      <c r="K50" s="106" t="s">
        <v>104</v>
      </c>
      <c r="L50" s="24"/>
      <c r="M50" s="106" t="s">
        <v>104</v>
      </c>
      <c r="N50" s="7"/>
      <c r="O50" s="7"/>
      <c r="P50" s="7"/>
      <c r="Q50" s="137"/>
      <c r="R50" s="114" t="s">
        <v>104</v>
      </c>
      <c r="S50" s="106" t="s">
        <v>104</v>
      </c>
      <c r="T50" s="106" t="s">
        <v>104</v>
      </c>
      <c r="U50" s="106" t="s">
        <v>104</v>
      </c>
      <c r="V50" s="18"/>
      <c r="W50" s="114" t="s">
        <v>104</v>
      </c>
      <c r="X50" s="106" t="s">
        <v>104</v>
      </c>
      <c r="Y50" s="106" t="s">
        <v>104</v>
      </c>
      <c r="Z50" s="106" t="s">
        <v>104</v>
      </c>
    </row>
    <row r="51" spans="1:19" ht="15.75">
      <c r="A51" s="59"/>
      <c r="B51" s="7"/>
      <c r="C51" s="7"/>
      <c r="D51" s="7"/>
      <c r="E51" s="7"/>
      <c r="F51" s="7"/>
      <c r="J51" s="7"/>
      <c r="K51" s="23"/>
      <c r="L51" s="7"/>
      <c r="M51" s="7"/>
      <c r="N51" s="7"/>
      <c r="O51" s="7"/>
      <c r="P51" s="7"/>
      <c r="Q51" s="137"/>
      <c r="R51" s="46"/>
      <c r="S51" s="7"/>
    </row>
    <row r="52" spans="1:19" ht="15.75">
      <c r="A52" s="59"/>
      <c r="B52" s="7"/>
      <c r="C52" s="7"/>
      <c r="D52" s="7"/>
      <c r="E52" s="7"/>
      <c r="F52" s="7"/>
      <c r="J52" s="7"/>
      <c r="K52" s="23"/>
      <c r="L52" s="7"/>
      <c r="M52" s="7"/>
      <c r="N52" s="7"/>
      <c r="O52" s="7"/>
      <c r="P52" s="7"/>
      <c r="Q52" s="137"/>
      <c r="R52" s="46"/>
      <c r="S52" s="7"/>
    </row>
    <row r="53" spans="1:19" ht="15.75">
      <c r="A53" s="59"/>
      <c r="B53" s="7"/>
      <c r="C53" s="30"/>
      <c r="D53" s="7"/>
      <c r="E53" s="7"/>
      <c r="F53" s="7"/>
      <c r="J53" s="7"/>
      <c r="K53" s="23"/>
      <c r="L53" s="7"/>
      <c r="M53" s="7"/>
      <c r="N53" s="7"/>
      <c r="O53" s="7"/>
      <c r="P53" s="7"/>
      <c r="Q53" s="137"/>
      <c r="R53" s="46"/>
      <c r="S53" s="7"/>
    </row>
    <row r="54" spans="1:19" ht="15.75">
      <c r="A54" s="59"/>
      <c r="B54" s="7"/>
      <c r="C54" s="7"/>
      <c r="D54" s="7"/>
      <c r="E54" s="7"/>
      <c r="F54" s="7"/>
      <c r="J54" s="7"/>
      <c r="K54" s="23"/>
      <c r="L54" s="7"/>
      <c r="M54" s="7"/>
      <c r="N54" s="7"/>
      <c r="O54" s="7"/>
      <c r="P54" s="7"/>
      <c r="Q54" s="137"/>
      <c r="R54" s="46"/>
      <c r="S54" s="7"/>
    </row>
    <row r="55" spans="2:19" ht="15.75">
      <c r="B55" s="57" t="s">
        <v>14</v>
      </c>
      <c r="C55" s="7"/>
      <c r="D55" s="7"/>
      <c r="E55" s="7"/>
      <c r="F55" s="7"/>
      <c r="G55" s="25"/>
      <c r="H55" s="25"/>
      <c r="I55" s="25"/>
      <c r="J55" s="25"/>
      <c r="K55" s="26"/>
      <c r="L55" s="25"/>
      <c r="M55" s="26"/>
      <c r="N55" s="7"/>
      <c r="O55" s="7"/>
      <c r="P55" s="7"/>
      <c r="Q55" s="7"/>
      <c r="R55" s="90"/>
      <c r="S55" s="7"/>
    </row>
    <row r="56" spans="2:19" s="43" customFormat="1" ht="15.75">
      <c r="B56" s="57" t="s">
        <v>222</v>
      </c>
      <c r="C56" s="57"/>
      <c r="D56" s="57"/>
      <c r="E56" s="57"/>
      <c r="F56" s="57"/>
      <c r="G56" s="168"/>
      <c r="H56" s="57"/>
      <c r="I56" s="168"/>
      <c r="J56" s="57"/>
      <c r="K56" s="83"/>
      <c r="L56" s="57"/>
      <c r="M56" s="83"/>
      <c r="N56" s="57"/>
      <c r="O56" s="57"/>
      <c r="P56" s="57"/>
      <c r="Q56" s="57"/>
      <c r="R56" s="93"/>
      <c r="S56" s="57"/>
    </row>
    <row r="57" spans="1:19" s="43" customFormat="1" ht="15.75">
      <c r="A57" s="69"/>
      <c r="B57" s="69"/>
      <c r="C57" s="57"/>
      <c r="D57" s="57"/>
      <c r="E57" s="57"/>
      <c r="F57" s="57"/>
      <c r="G57" s="166"/>
      <c r="H57" s="57"/>
      <c r="I57" s="166"/>
      <c r="J57" s="57"/>
      <c r="K57" s="84"/>
      <c r="L57" s="57"/>
      <c r="M57" s="84"/>
      <c r="N57" s="57"/>
      <c r="O57" s="57"/>
      <c r="P57" s="57"/>
      <c r="Q57" s="57"/>
      <c r="R57" s="93"/>
      <c r="S57" s="57"/>
    </row>
    <row r="58" spans="1:19" ht="15.75">
      <c r="A58" s="59"/>
      <c r="B58" s="59"/>
      <c r="C58" s="7"/>
      <c r="D58" s="7"/>
      <c r="E58" s="7"/>
      <c r="F58" s="7"/>
      <c r="G58" s="46"/>
      <c r="I58" s="46"/>
      <c r="J58" s="7"/>
      <c r="K58" s="55"/>
      <c r="L58" s="7"/>
      <c r="M58" s="55"/>
      <c r="N58" s="7"/>
      <c r="O58" s="7"/>
      <c r="P58" s="7"/>
      <c r="Q58" s="7"/>
      <c r="R58" s="90"/>
      <c r="S58" s="7"/>
    </row>
    <row r="59" spans="1:19" ht="15.75">
      <c r="A59" s="59"/>
      <c r="B59" s="7"/>
      <c r="C59" s="7"/>
      <c r="D59" s="7"/>
      <c r="E59" s="7"/>
      <c r="F59" s="7"/>
      <c r="J59" s="7"/>
      <c r="K59" s="27"/>
      <c r="L59" s="7"/>
      <c r="M59" s="27"/>
      <c r="N59" s="7"/>
      <c r="O59" s="7"/>
      <c r="P59" s="7"/>
      <c r="Q59" s="7"/>
      <c r="R59" s="90"/>
      <c r="S59" s="7"/>
    </row>
    <row r="60" ht="15.75">
      <c r="R60" s="47"/>
    </row>
    <row r="61" ht="15.75">
      <c r="R61" s="47"/>
    </row>
    <row r="62" ht="15.75">
      <c r="R62" s="47"/>
    </row>
    <row r="63" ht="15.75">
      <c r="R63" s="47"/>
    </row>
    <row r="64" ht="15.75">
      <c r="R64" s="47"/>
    </row>
    <row r="65" ht="15.75">
      <c r="R65" s="47"/>
    </row>
    <row r="66" ht="15.75">
      <c r="R66" s="47"/>
    </row>
    <row r="67" ht="15.75">
      <c r="R67" s="47"/>
    </row>
    <row r="68" ht="15.75">
      <c r="R68" s="47"/>
    </row>
    <row r="69" ht="15.75">
      <c r="R69" s="47"/>
    </row>
    <row r="70" ht="15.75">
      <c r="R70" s="47"/>
    </row>
    <row r="71" ht="15.75">
      <c r="R71" s="47"/>
    </row>
    <row r="72" ht="15.75">
      <c r="R72" s="47"/>
    </row>
    <row r="73" ht="15.75">
      <c r="R73" s="47"/>
    </row>
    <row r="74" ht="15.75">
      <c r="R74" s="47"/>
    </row>
    <row r="75" ht="15.75">
      <c r="R75" s="47"/>
    </row>
    <row r="76" ht="15.75">
      <c r="R76" s="47"/>
    </row>
    <row r="77" ht="15.75">
      <c r="R77" s="47"/>
    </row>
    <row r="78" ht="15.75">
      <c r="R78" s="47"/>
    </row>
    <row r="79" ht="15.75">
      <c r="R79" s="47"/>
    </row>
    <row r="80" ht="15.75">
      <c r="R80" s="47"/>
    </row>
    <row r="81" ht="15.75">
      <c r="R81" s="47"/>
    </row>
    <row r="82" ht="15.75">
      <c r="R82" s="47"/>
    </row>
    <row r="83" ht="15.75">
      <c r="R83" s="47"/>
    </row>
    <row r="84" ht="15.75">
      <c r="R84" s="47"/>
    </row>
    <row r="85" ht="15.75">
      <c r="R85" s="47"/>
    </row>
    <row r="86" ht="15.75">
      <c r="R86" s="47"/>
    </row>
    <row r="87" ht="15.75">
      <c r="R87" s="47"/>
    </row>
    <row r="88" ht="15.75">
      <c r="R88" s="47"/>
    </row>
    <row r="89" ht="15.75">
      <c r="R89" s="47"/>
    </row>
    <row r="90" ht="15.75">
      <c r="R90" s="47"/>
    </row>
    <row r="91" ht="15.75">
      <c r="R91" s="47"/>
    </row>
    <row r="92" ht="15.75">
      <c r="R92" s="47"/>
    </row>
    <row r="93" ht="15.75">
      <c r="R93" s="47"/>
    </row>
    <row r="94" ht="15.75">
      <c r="R94" s="47"/>
    </row>
    <row r="95" ht="15.75">
      <c r="R95" s="47"/>
    </row>
    <row r="96" ht="15.75">
      <c r="R96" s="47"/>
    </row>
    <row r="97" ht="15.75">
      <c r="R97" s="47"/>
    </row>
    <row r="98" ht="15.75">
      <c r="R98" s="47"/>
    </row>
    <row r="99" ht="15.75">
      <c r="R99" s="47"/>
    </row>
    <row r="100" ht="15.75">
      <c r="R100" s="47"/>
    </row>
    <row r="101" ht="15.75">
      <c r="R101" s="47"/>
    </row>
    <row r="102" ht="15.75">
      <c r="R102" s="47"/>
    </row>
    <row r="103" ht="15.75">
      <c r="R103" s="47"/>
    </row>
    <row r="104" ht="15.75">
      <c r="R104" s="47"/>
    </row>
    <row r="105" ht="15.75">
      <c r="R105" s="47"/>
    </row>
    <row r="106" ht="15.75">
      <c r="R106" s="47"/>
    </row>
    <row r="107" ht="15.75">
      <c r="R107" s="47"/>
    </row>
    <row r="108" ht="15.75">
      <c r="R108" s="47"/>
    </row>
    <row r="109" ht="15.75">
      <c r="R109" s="47"/>
    </row>
    <row r="110" ht="15.75">
      <c r="R110" s="47"/>
    </row>
    <row r="111" ht="15.75">
      <c r="R111" s="47"/>
    </row>
    <row r="112" ht="15.75">
      <c r="R112" s="47"/>
    </row>
    <row r="113" ht="15.75">
      <c r="R113" s="47"/>
    </row>
    <row r="114" ht="15.75">
      <c r="R114" s="47"/>
    </row>
    <row r="115" ht="15.75">
      <c r="R115" s="47"/>
    </row>
    <row r="116" ht="15.75">
      <c r="R116" s="47"/>
    </row>
    <row r="117" ht="15.75">
      <c r="R117" s="47"/>
    </row>
    <row r="118" ht="15.75">
      <c r="R118" s="47"/>
    </row>
    <row r="119" ht="15.75">
      <c r="R119" s="47"/>
    </row>
    <row r="120" ht="15.75">
      <c r="R120" s="47"/>
    </row>
    <row r="121" ht="15.75">
      <c r="R121" s="47"/>
    </row>
    <row r="122" ht="15.75">
      <c r="R122" s="47"/>
    </row>
    <row r="123" ht="15.75">
      <c r="R123" s="47"/>
    </row>
    <row r="124" ht="15.75">
      <c r="R124" s="47"/>
    </row>
    <row r="125" ht="15.75">
      <c r="R125" s="47"/>
    </row>
    <row r="126" ht="15.75">
      <c r="R126" s="47"/>
    </row>
    <row r="127" ht="15.75">
      <c r="R127" s="47"/>
    </row>
    <row r="128" ht="15.75">
      <c r="R128" s="47"/>
    </row>
    <row r="129" ht="15.75">
      <c r="R129" s="47"/>
    </row>
    <row r="130" ht="15.75">
      <c r="R130" s="47"/>
    </row>
    <row r="131" ht="15.75">
      <c r="R131" s="47"/>
    </row>
    <row r="132" ht="15.75">
      <c r="R132" s="47"/>
    </row>
    <row r="133" ht="15.75">
      <c r="R133" s="47"/>
    </row>
    <row r="134" ht="15.75">
      <c r="R134" s="47"/>
    </row>
    <row r="135" ht="15.75">
      <c r="R135" s="47"/>
    </row>
    <row r="136" ht="15.75">
      <c r="R136" s="47"/>
    </row>
    <row r="137" ht="15.75">
      <c r="R137" s="47"/>
    </row>
    <row r="138" ht="15.75">
      <c r="R138" s="47"/>
    </row>
    <row r="139" ht="15.75">
      <c r="R139" s="47"/>
    </row>
    <row r="140" ht="15.75">
      <c r="R140" s="47"/>
    </row>
    <row r="141" ht="15.75">
      <c r="R141" s="47"/>
    </row>
    <row r="142" ht="15.75">
      <c r="R142" s="47"/>
    </row>
    <row r="143" ht="15.75">
      <c r="R143" s="47"/>
    </row>
    <row r="144" ht="15.75">
      <c r="R144" s="47"/>
    </row>
    <row r="145" ht="15.75">
      <c r="R145" s="47"/>
    </row>
    <row r="146" ht="15.75">
      <c r="R146" s="47"/>
    </row>
    <row r="147" ht="15.75">
      <c r="R147" s="47"/>
    </row>
    <row r="148" ht="15.75">
      <c r="R148" s="47"/>
    </row>
    <row r="149" ht="15.75">
      <c r="R149" s="47"/>
    </row>
    <row r="150" ht="15.75">
      <c r="R150" s="47"/>
    </row>
    <row r="151" ht="15.75">
      <c r="R151" s="47"/>
    </row>
    <row r="152" ht="15.75">
      <c r="R152" s="47"/>
    </row>
    <row r="153" ht="15.75">
      <c r="R153" s="47"/>
    </row>
    <row r="154" ht="15.75">
      <c r="R154" s="47"/>
    </row>
    <row r="155" ht="15.75">
      <c r="R155" s="47"/>
    </row>
    <row r="156" ht="15.75">
      <c r="R156" s="47"/>
    </row>
    <row r="157" ht="15.75">
      <c r="R157" s="47"/>
    </row>
    <row r="158" ht="15.75">
      <c r="R158" s="47"/>
    </row>
    <row r="159" ht="15.75">
      <c r="R159" s="47"/>
    </row>
    <row r="160" ht="15.75">
      <c r="R160" s="47"/>
    </row>
    <row r="161" ht="15.75">
      <c r="R161" s="47"/>
    </row>
    <row r="162" ht="15.75">
      <c r="R162" s="47"/>
    </row>
    <row r="163" ht="15.75">
      <c r="R163" s="47"/>
    </row>
    <row r="164" ht="15.75">
      <c r="R164" s="47"/>
    </row>
    <row r="165" ht="15.75">
      <c r="R165" s="47"/>
    </row>
    <row r="166" ht="15.75">
      <c r="R166" s="47"/>
    </row>
    <row r="167" ht="15.75">
      <c r="R167" s="47"/>
    </row>
    <row r="168" ht="15.75">
      <c r="R168" s="47"/>
    </row>
    <row r="169" ht="15.75">
      <c r="R169" s="47"/>
    </row>
    <row r="170" ht="15.75">
      <c r="R170" s="47"/>
    </row>
    <row r="171" ht="15.75">
      <c r="R171" s="47"/>
    </row>
    <row r="172" ht="15.75">
      <c r="R172" s="47"/>
    </row>
    <row r="173" ht="15.75">
      <c r="R173" s="47"/>
    </row>
    <row r="174" ht="15.75">
      <c r="R174" s="47"/>
    </row>
    <row r="175" ht="15.75">
      <c r="R175" s="47"/>
    </row>
    <row r="176" ht="15.75">
      <c r="R176" s="47"/>
    </row>
    <row r="177" ht="15.75">
      <c r="R177" s="47"/>
    </row>
    <row r="178" ht="15.75">
      <c r="R178" s="47"/>
    </row>
    <row r="179" ht="15.75">
      <c r="R179" s="47"/>
    </row>
    <row r="180" ht="15.75">
      <c r="R180" s="47"/>
    </row>
    <row r="181" ht="15.75">
      <c r="R181" s="47"/>
    </row>
    <row r="182" ht="15.75">
      <c r="R182" s="47"/>
    </row>
    <row r="183" ht="15.75">
      <c r="R183" s="47"/>
    </row>
    <row r="184" ht="15.75">
      <c r="R184" s="47"/>
    </row>
    <row r="185" ht="15.75">
      <c r="R185" s="47"/>
    </row>
    <row r="186" ht="15.75">
      <c r="R186" s="47"/>
    </row>
    <row r="187" ht="15.75">
      <c r="R187" s="47"/>
    </row>
    <row r="188" ht="15.75">
      <c r="R188" s="47"/>
    </row>
    <row r="189" ht="15.75">
      <c r="R189" s="47"/>
    </row>
    <row r="190" ht="15.75">
      <c r="R190" s="47"/>
    </row>
    <row r="191" ht="15.75">
      <c r="R191" s="47"/>
    </row>
    <row r="192" ht="15.75">
      <c r="R192" s="47"/>
    </row>
    <row r="193" ht="15.75">
      <c r="R193" s="47"/>
    </row>
    <row r="194" ht="15.75">
      <c r="R194" s="47"/>
    </row>
    <row r="195" ht="15.75">
      <c r="R195" s="47"/>
    </row>
    <row r="196" ht="15.75">
      <c r="R196" s="47"/>
    </row>
    <row r="197" ht="15.75">
      <c r="R197" s="47"/>
    </row>
    <row r="198" ht="15.75">
      <c r="R198" s="47"/>
    </row>
    <row r="199" ht="15.75">
      <c r="R199" s="47"/>
    </row>
    <row r="200" ht="15.75">
      <c r="R200" s="47"/>
    </row>
    <row r="201" ht="15.75">
      <c r="R201" s="47"/>
    </row>
    <row r="202" ht="15.75">
      <c r="R202" s="47"/>
    </row>
    <row r="203" ht="15.75">
      <c r="R203" s="47"/>
    </row>
    <row r="204" ht="15.75">
      <c r="R204" s="47"/>
    </row>
    <row r="205" ht="15.75">
      <c r="R205" s="47"/>
    </row>
    <row r="206" ht="15.75">
      <c r="R206" s="47"/>
    </row>
    <row r="207" ht="15.75">
      <c r="R207" s="47"/>
    </row>
    <row r="208" ht="15.75">
      <c r="R208" s="47"/>
    </row>
    <row r="209" ht="15.75">
      <c r="R209" s="47"/>
    </row>
    <row r="210" ht="15.75">
      <c r="R210" s="47"/>
    </row>
    <row r="211" ht="15.75">
      <c r="R211" s="47"/>
    </row>
    <row r="212" ht="15.75">
      <c r="R212" s="47"/>
    </row>
    <row r="213" ht="15.75">
      <c r="R213" s="47"/>
    </row>
    <row r="214" ht="15.75">
      <c r="R214" s="47"/>
    </row>
    <row r="215" ht="15.75">
      <c r="R215" s="47"/>
    </row>
    <row r="216" ht="15.75">
      <c r="R216" s="47"/>
    </row>
    <row r="217" ht="15.75">
      <c r="R217" s="47"/>
    </row>
    <row r="218" ht="15.75">
      <c r="R218" s="47"/>
    </row>
    <row r="219" ht="15.75">
      <c r="R219" s="47"/>
    </row>
    <row r="220" ht="15.75">
      <c r="R220" s="47"/>
    </row>
    <row r="221" ht="15.75">
      <c r="R221" s="47"/>
    </row>
    <row r="222" ht="15.75">
      <c r="R222" s="47"/>
    </row>
    <row r="223" ht="15.75">
      <c r="R223" s="47"/>
    </row>
    <row r="224" ht="15.75">
      <c r="R224" s="47"/>
    </row>
    <row r="225" ht="15.75">
      <c r="R225" s="47"/>
    </row>
    <row r="226" ht="15.75">
      <c r="R226" s="47"/>
    </row>
  </sheetData>
  <printOptions horizontalCentered="1"/>
  <pageMargins left="0.5" right="0.22" top="0.25" bottom="0.25" header="0" footer="0"/>
  <pageSetup horizontalDpi="300" verticalDpi="300" orientation="portrait" paperSize="9" scale="73" r:id="rId3"/>
  <headerFooter alignWithMargins="0">
    <oddFooter>&amp;C&amp;12 1&amp;R&amp;D&amp;T</oddFooter>
  </headerFooter>
  <rowBreaks count="1" manualBreakCount="1">
    <brk id="58" max="255" man="1"/>
  </rowBreaks>
  <colBreaks count="1" manualBreakCount="1">
    <brk id="15" max="5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4"/>
  <sheetViews>
    <sheetView workbookViewId="0" topLeftCell="A53">
      <selection activeCell="I66" sqref="I66"/>
    </sheetView>
  </sheetViews>
  <sheetFormatPr defaultColWidth="9.140625" defaultRowHeight="12.75"/>
  <cols>
    <col min="1" max="1" width="6.00390625" style="30" customWidth="1"/>
    <col min="2" max="2" width="3.7109375" style="30" customWidth="1"/>
    <col min="3" max="3" width="32.28125" style="30" customWidth="1"/>
    <col min="4" max="4" width="5.57421875" style="30" customWidth="1"/>
    <col min="5" max="5" width="14.28125" style="30" customWidth="1"/>
    <col min="6" max="6" width="1.1484375" style="30" customWidth="1"/>
    <col min="7" max="7" width="12.140625" style="94" customWidth="1"/>
    <col min="8" max="8" width="1.1484375" style="94" customWidth="1"/>
    <col min="9" max="9" width="14.57421875" style="94" customWidth="1"/>
    <col min="10" max="10" width="1.1484375" style="94" customWidth="1"/>
    <col min="11" max="11" width="14.57421875" style="94" customWidth="1"/>
    <col min="12" max="12" width="1.1484375" style="94" customWidth="1"/>
    <col min="13" max="13" width="14.57421875" style="94" customWidth="1"/>
    <col min="14" max="16384" width="9.140625" style="30" customWidth="1"/>
  </cols>
  <sheetData>
    <row r="1" ht="7.5" customHeight="1"/>
    <row r="2" spans="1:13" ht="20.25">
      <c r="A2" s="222" t="s">
        <v>18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16.5">
      <c r="A3" s="223" t="s">
        <v>220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5" ht="15.75">
      <c r="A5" s="28" t="s">
        <v>117</v>
      </c>
    </row>
    <row r="7" spans="7:13" ht="15.75">
      <c r="G7" s="29"/>
      <c r="H7" s="29"/>
      <c r="I7" s="29" t="s">
        <v>140</v>
      </c>
      <c r="J7" s="29"/>
      <c r="K7" s="29"/>
      <c r="L7" s="29"/>
      <c r="M7" s="29" t="s">
        <v>142</v>
      </c>
    </row>
    <row r="8" spans="7:13" ht="15.75">
      <c r="G8" s="29"/>
      <c r="H8" s="29"/>
      <c r="I8" s="29" t="s">
        <v>141</v>
      </c>
      <c r="J8" s="29"/>
      <c r="K8" s="29"/>
      <c r="L8" s="29"/>
      <c r="M8" s="29" t="s">
        <v>143</v>
      </c>
    </row>
    <row r="9" spans="7:13" ht="15.75">
      <c r="G9" s="29"/>
      <c r="H9" s="29"/>
      <c r="I9" s="29" t="s">
        <v>139</v>
      </c>
      <c r="J9" s="29"/>
      <c r="K9" s="29"/>
      <c r="L9" s="29"/>
      <c r="M9" s="29" t="s">
        <v>144</v>
      </c>
    </row>
    <row r="10" spans="7:13" ht="15.75">
      <c r="G10" s="29"/>
      <c r="H10" s="29"/>
      <c r="I10" s="29" t="s">
        <v>218</v>
      </c>
      <c r="J10" s="29"/>
      <c r="K10" s="29"/>
      <c r="L10" s="29"/>
      <c r="M10" s="29" t="s">
        <v>13</v>
      </c>
    </row>
    <row r="11" spans="7:13" ht="15.75">
      <c r="G11" s="29" t="s">
        <v>124</v>
      </c>
      <c r="H11" s="29"/>
      <c r="I11" s="29" t="s">
        <v>39</v>
      </c>
      <c r="J11" s="29"/>
      <c r="K11" s="29"/>
      <c r="L11" s="29"/>
      <c r="M11" s="29" t="s">
        <v>39</v>
      </c>
    </row>
    <row r="12" ht="15.75">
      <c r="M12" s="94" t="s">
        <v>212</v>
      </c>
    </row>
    <row r="13" ht="15.75">
      <c r="B13" s="28" t="s">
        <v>166</v>
      </c>
    </row>
    <row r="14" spans="2:13" ht="15.75">
      <c r="B14" s="30" t="s">
        <v>77</v>
      </c>
      <c r="I14" s="208">
        <v>26587.66171</v>
      </c>
      <c r="J14" s="208"/>
      <c r="K14" s="208"/>
      <c r="L14" s="208"/>
      <c r="M14" s="208">
        <v>28223.50475</v>
      </c>
    </row>
    <row r="15" spans="9:13" ht="15.75">
      <c r="I15" s="208"/>
      <c r="J15" s="208"/>
      <c r="K15" s="208"/>
      <c r="L15" s="208"/>
      <c r="M15" s="208"/>
    </row>
    <row r="16" spans="2:13" ht="15.75">
      <c r="B16" s="30" t="s">
        <v>0</v>
      </c>
      <c r="I16" s="208">
        <v>15839</v>
      </c>
      <c r="J16" s="208"/>
      <c r="K16" s="208"/>
      <c r="L16" s="208"/>
      <c r="M16" s="208">
        <v>16069</v>
      </c>
    </row>
    <row r="17" spans="9:13" ht="15.75">
      <c r="I17" s="208"/>
      <c r="J17" s="208"/>
      <c r="K17" s="208"/>
      <c r="L17" s="208"/>
      <c r="M17" s="208"/>
    </row>
    <row r="18" spans="2:13" ht="15.75">
      <c r="B18" s="30" t="s">
        <v>28</v>
      </c>
      <c r="I18" s="208">
        <v>3578.30966</v>
      </c>
      <c r="J18" s="208"/>
      <c r="K18" s="208"/>
      <c r="L18" s="208"/>
      <c r="M18" s="208">
        <v>3645.2983</v>
      </c>
    </row>
    <row r="19" spans="9:13" ht="15.75">
      <c r="I19" s="208"/>
      <c r="J19" s="208"/>
      <c r="K19" s="208"/>
      <c r="L19" s="208"/>
      <c r="M19" s="208"/>
    </row>
    <row r="20" spans="2:13" ht="15.75">
      <c r="B20" s="30" t="s">
        <v>3</v>
      </c>
      <c r="I20" s="208">
        <v>195.64827</v>
      </c>
      <c r="J20" s="208"/>
      <c r="K20" s="208"/>
      <c r="L20" s="208"/>
      <c r="M20" s="208">
        <v>195.64827</v>
      </c>
    </row>
    <row r="21" spans="9:13" ht="15.75">
      <c r="I21" s="208"/>
      <c r="J21" s="208"/>
      <c r="K21" s="208"/>
      <c r="L21" s="208"/>
      <c r="M21" s="208"/>
    </row>
    <row r="22" spans="2:13" ht="15.75">
      <c r="B22" s="30" t="s">
        <v>137</v>
      </c>
      <c r="I22" s="208">
        <v>173.4074</v>
      </c>
      <c r="J22" s="208"/>
      <c r="K22" s="208"/>
      <c r="L22" s="208"/>
      <c r="M22" s="208">
        <v>156.8854</v>
      </c>
    </row>
    <row r="23" spans="9:13" ht="15.75">
      <c r="I23" s="208"/>
      <c r="J23" s="208"/>
      <c r="K23" s="208"/>
      <c r="L23" s="208"/>
      <c r="M23" s="208"/>
    </row>
    <row r="24" spans="2:13" ht="15.75">
      <c r="B24" s="30" t="s">
        <v>78</v>
      </c>
      <c r="G24" s="94" t="s">
        <v>103</v>
      </c>
      <c r="I24" s="208">
        <v>426.79561</v>
      </c>
      <c r="J24" s="208"/>
      <c r="K24" s="208"/>
      <c r="L24" s="208"/>
      <c r="M24" s="208">
        <v>709.17746</v>
      </c>
    </row>
    <row r="25" spans="9:13" ht="15.75">
      <c r="I25" s="208"/>
      <c r="J25" s="208"/>
      <c r="K25" s="208"/>
      <c r="L25" s="208"/>
      <c r="M25" s="208"/>
    </row>
    <row r="26" spans="2:13" ht="15.75">
      <c r="B26" s="30" t="s">
        <v>125</v>
      </c>
      <c r="I26" s="209">
        <v>209</v>
      </c>
      <c r="J26" s="208"/>
      <c r="K26" s="208"/>
      <c r="L26" s="208"/>
      <c r="M26" s="209">
        <v>170</v>
      </c>
    </row>
    <row r="27" spans="9:13" ht="15.75">
      <c r="I27" s="210">
        <v>47009.822649999995</v>
      </c>
      <c r="J27" s="208"/>
      <c r="K27" s="208"/>
      <c r="L27" s="208"/>
      <c r="M27" s="210">
        <v>49169.51418</v>
      </c>
    </row>
    <row r="28" spans="9:13" ht="15.75">
      <c r="I28" s="208"/>
      <c r="J28" s="208"/>
      <c r="K28" s="208"/>
      <c r="L28" s="208"/>
      <c r="M28" s="208"/>
    </row>
    <row r="29" spans="2:13" ht="15.75">
      <c r="B29" s="28" t="s">
        <v>79</v>
      </c>
      <c r="I29" s="208"/>
      <c r="J29" s="208"/>
      <c r="K29" s="208"/>
      <c r="L29" s="208"/>
      <c r="M29" s="208"/>
    </row>
    <row r="30" spans="2:13" ht="15.75">
      <c r="B30" s="30" t="s">
        <v>80</v>
      </c>
      <c r="I30" s="208">
        <v>8163.3921</v>
      </c>
      <c r="J30" s="208"/>
      <c r="K30" s="208"/>
      <c r="L30" s="208"/>
      <c r="M30" s="208">
        <v>4674.9225</v>
      </c>
    </row>
    <row r="31" spans="2:13" ht="15.75">
      <c r="B31" s="30" t="s">
        <v>190</v>
      </c>
      <c r="I31" s="208">
        <v>12058.189830000001</v>
      </c>
      <c r="J31" s="208"/>
      <c r="K31" s="208"/>
      <c r="L31" s="208"/>
      <c r="M31" s="208">
        <v>10381.91145</v>
      </c>
    </row>
    <row r="32" spans="2:13" ht="15.75">
      <c r="B32" s="30" t="s">
        <v>191</v>
      </c>
      <c r="I32" s="208">
        <v>1802.47709</v>
      </c>
      <c r="J32" s="208"/>
      <c r="K32" s="208"/>
      <c r="L32" s="208"/>
      <c r="M32" s="208">
        <v>1662.26386</v>
      </c>
    </row>
    <row r="33" spans="2:13" ht="15.75">
      <c r="B33" s="30" t="s">
        <v>192</v>
      </c>
      <c r="I33" s="208">
        <v>1368.52808</v>
      </c>
      <c r="J33" s="208"/>
      <c r="K33" s="208"/>
      <c r="L33" s="208"/>
      <c r="M33" s="208">
        <v>1244.70014</v>
      </c>
    </row>
    <row r="34" spans="2:13" ht="15.75">
      <c r="B34" s="30" t="s">
        <v>16</v>
      </c>
      <c r="G34" s="94" t="s">
        <v>131</v>
      </c>
      <c r="I34" s="208">
        <v>360.42067</v>
      </c>
      <c r="J34" s="208"/>
      <c r="K34" s="208"/>
      <c r="L34" s="208"/>
      <c r="M34" s="208">
        <v>355.70497</v>
      </c>
    </row>
    <row r="35" spans="2:13" ht="15.75">
      <c r="B35" s="30" t="s">
        <v>81</v>
      </c>
      <c r="G35" s="94" t="s">
        <v>113</v>
      </c>
      <c r="I35" s="209">
        <v>409.10447</v>
      </c>
      <c r="J35" s="208"/>
      <c r="K35" s="211"/>
      <c r="L35" s="208"/>
      <c r="M35" s="209">
        <v>408.43304</v>
      </c>
    </row>
    <row r="36" spans="9:13" ht="15.75">
      <c r="I36" s="208">
        <v>24162.11224</v>
      </c>
      <c r="J36" s="208"/>
      <c r="K36" s="208"/>
      <c r="L36" s="208"/>
      <c r="M36" s="208">
        <v>18728.13596</v>
      </c>
    </row>
    <row r="37" spans="2:13" ht="15.75">
      <c r="B37" s="30" t="s">
        <v>21</v>
      </c>
      <c r="G37" s="94" t="s">
        <v>214</v>
      </c>
      <c r="I37" s="208">
        <v>215.4</v>
      </c>
      <c r="J37" s="208"/>
      <c r="K37" s="208"/>
      <c r="L37" s="208"/>
      <c r="M37" s="214" t="s">
        <v>241</v>
      </c>
    </row>
    <row r="38" spans="9:13" ht="15.75">
      <c r="I38" s="210">
        <v>24377.51224</v>
      </c>
      <c r="J38" s="208"/>
      <c r="K38" s="208"/>
      <c r="L38" s="208"/>
      <c r="M38" s="210">
        <v>18728.13596</v>
      </c>
    </row>
    <row r="39" spans="9:13" ht="15.75">
      <c r="I39" s="208"/>
      <c r="J39" s="208"/>
      <c r="K39" s="208"/>
      <c r="L39" s="208"/>
      <c r="M39" s="208"/>
    </row>
    <row r="40" spans="2:13" ht="16.5" thickBot="1">
      <c r="B40" s="28" t="s">
        <v>164</v>
      </c>
      <c r="I40" s="212">
        <v>71387.33489</v>
      </c>
      <c r="J40" s="208"/>
      <c r="K40" s="208"/>
      <c r="L40" s="208"/>
      <c r="M40" s="212">
        <v>67898.15014</v>
      </c>
    </row>
    <row r="41" spans="9:13" ht="16.5" thickTop="1">
      <c r="I41" s="208"/>
      <c r="J41" s="208"/>
      <c r="K41" s="208"/>
      <c r="L41" s="208"/>
      <c r="M41" s="208"/>
    </row>
    <row r="42" spans="2:13" ht="15.75">
      <c r="B42" s="28" t="s">
        <v>165</v>
      </c>
      <c r="I42" s="208"/>
      <c r="J42" s="208"/>
      <c r="K42" s="208"/>
      <c r="L42" s="208"/>
      <c r="M42" s="208"/>
    </row>
    <row r="43" spans="2:13" ht="15.75">
      <c r="B43" s="30" t="s">
        <v>129</v>
      </c>
      <c r="G43" s="94" t="s">
        <v>83</v>
      </c>
      <c r="I43" s="208">
        <v>658</v>
      </c>
      <c r="J43" s="208"/>
      <c r="K43" s="208"/>
      <c r="L43" s="208"/>
      <c r="M43" s="208">
        <v>706.51557</v>
      </c>
    </row>
    <row r="44" spans="2:13" ht="15.75">
      <c r="B44" s="30" t="s">
        <v>7</v>
      </c>
      <c r="I44" s="208">
        <v>1974.44376</v>
      </c>
      <c r="J44" s="208"/>
      <c r="K44" s="208"/>
      <c r="L44" s="208"/>
      <c r="M44" s="208">
        <v>2052.449</v>
      </c>
    </row>
    <row r="45" spans="9:13" ht="15.75">
      <c r="I45" s="210">
        <v>2632.34376</v>
      </c>
      <c r="J45" s="208"/>
      <c r="K45" s="208"/>
      <c r="L45" s="208"/>
      <c r="M45" s="210">
        <v>2758.86457</v>
      </c>
    </row>
    <row r="46" spans="9:13" ht="15.75">
      <c r="I46" s="208"/>
      <c r="J46" s="208"/>
      <c r="K46" s="208"/>
      <c r="L46" s="208"/>
      <c r="M46" s="208"/>
    </row>
    <row r="47" spans="2:13" ht="15.75">
      <c r="B47" s="28" t="s">
        <v>82</v>
      </c>
      <c r="I47" s="208"/>
      <c r="J47" s="208"/>
      <c r="K47" s="208"/>
      <c r="L47" s="208"/>
      <c r="M47" s="208"/>
    </row>
    <row r="48" spans="2:13" ht="15.75">
      <c r="B48" s="30" t="s">
        <v>118</v>
      </c>
      <c r="G48" s="94" t="s">
        <v>149</v>
      </c>
      <c r="I48" s="208">
        <v>6604.129059999999</v>
      </c>
      <c r="J48" s="208"/>
      <c r="K48" s="208"/>
      <c r="L48" s="208"/>
      <c r="M48" s="208">
        <v>6008.54266</v>
      </c>
    </row>
    <row r="49" spans="2:13" ht="15.75">
      <c r="B49" s="30" t="s">
        <v>126</v>
      </c>
      <c r="G49" s="94" t="s">
        <v>83</v>
      </c>
      <c r="I49" s="208">
        <v>25241.38724022274</v>
      </c>
      <c r="J49" s="208"/>
      <c r="K49" s="208"/>
      <c r="L49" s="208"/>
      <c r="M49" s="208">
        <v>21750.88924</v>
      </c>
    </row>
    <row r="50" spans="2:13" ht="15.75">
      <c r="B50" s="30" t="s">
        <v>73</v>
      </c>
      <c r="I50" s="208">
        <v>161.84288</v>
      </c>
      <c r="J50" s="208"/>
      <c r="K50" s="208"/>
      <c r="L50" s="208"/>
      <c r="M50" s="208">
        <v>74.20636</v>
      </c>
    </row>
    <row r="51" spans="9:13" ht="15.75">
      <c r="I51" s="210">
        <v>32007.35918022274</v>
      </c>
      <c r="J51" s="208"/>
      <c r="K51" s="208"/>
      <c r="L51" s="208"/>
      <c r="M51" s="210">
        <v>27834.06826</v>
      </c>
    </row>
    <row r="52" spans="9:13" ht="15.75">
      <c r="I52" s="208"/>
      <c r="J52" s="208"/>
      <c r="K52" s="208"/>
      <c r="L52" s="208"/>
      <c r="M52" s="208"/>
    </row>
    <row r="53" spans="2:13" ht="15.75">
      <c r="B53" s="28" t="s">
        <v>167</v>
      </c>
      <c r="I53" s="209">
        <v>34639</v>
      </c>
      <c r="J53" s="208"/>
      <c r="K53" s="208"/>
      <c r="L53" s="208"/>
      <c r="M53" s="209">
        <v>30593.132830000002</v>
      </c>
    </row>
    <row r="54" spans="9:13" ht="15.75">
      <c r="I54" s="208"/>
      <c r="J54" s="208"/>
      <c r="K54" s="208"/>
      <c r="L54" s="208"/>
      <c r="M54" s="208"/>
    </row>
    <row r="55" spans="2:13" ht="15.75">
      <c r="B55" s="28" t="s">
        <v>17</v>
      </c>
      <c r="I55" s="208"/>
      <c r="J55" s="208"/>
      <c r="K55" s="208"/>
      <c r="L55" s="208"/>
      <c r="M55" s="208"/>
    </row>
    <row r="56" spans="2:13" ht="15.75">
      <c r="B56" s="28" t="s">
        <v>168</v>
      </c>
      <c r="I56" s="208"/>
      <c r="J56" s="208"/>
      <c r="K56" s="208"/>
      <c r="L56" s="208"/>
      <c r="M56" s="208"/>
    </row>
    <row r="57" spans="2:13" ht="15.75">
      <c r="B57" s="30" t="s">
        <v>84</v>
      </c>
      <c r="I57" s="208">
        <v>50054.75</v>
      </c>
      <c r="J57" s="208"/>
      <c r="K57" s="208"/>
      <c r="L57" s="208"/>
      <c r="M57" s="208">
        <v>50054.75</v>
      </c>
    </row>
    <row r="58" spans="2:13" ht="15.75">
      <c r="B58" s="30" t="s">
        <v>85</v>
      </c>
      <c r="I58" s="209">
        <v>-13334</v>
      </c>
      <c r="J58" s="208"/>
      <c r="K58" s="208"/>
      <c r="L58" s="208"/>
      <c r="M58" s="209">
        <v>-12777.70841</v>
      </c>
    </row>
    <row r="59" spans="9:13" ht="15.75">
      <c r="I59" s="208">
        <v>36720.75</v>
      </c>
      <c r="J59" s="208"/>
      <c r="K59" s="208"/>
      <c r="L59" s="208"/>
      <c r="M59" s="208">
        <v>37277.04159</v>
      </c>
    </row>
    <row r="60" spans="2:13" ht="15.75">
      <c r="B60" s="30" t="s">
        <v>86</v>
      </c>
      <c r="I60" s="209">
        <v>26.79658</v>
      </c>
      <c r="J60" s="208"/>
      <c r="K60" s="208"/>
      <c r="L60" s="208"/>
      <c r="M60" s="209">
        <v>27.79572</v>
      </c>
    </row>
    <row r="61" spans="2:13" ht="15.75">
      <c r="B61" s="28" t="s">
        <v>169</v>
      </c>
      <c r="I61" s="210">
        <v>36747.54658</v>
      </c>
      <c r="J61" s="208"/>
      <c r="K61" s="208"/>
      <c r="L61" s="208"/>
      <c r="M61" s="210">
        <v>37304.83731</v>
      </c>
    </row>
    <row r="62" spans="9:13" ht="15.75">
      <c r="I62" s="208"/>
      <c r="J62" s="208"/>
      <c r="K62" s="208"/>
      <c r="L62" s="208"/>
      <c r="M62" s="208"/>
    </row>
    <row r="63" spans="2:13" ht="16.5" thickBot="1">
      <c r="B63" s="28" t="s">
        <v>170</v>
      </c>
      <c r="I63" s="212">
        <v>71386.94952022274</v>
      </c>
      <c r="J63" s="208"/>
      <c r="K63" s="208"/>
      <c r="L63" s="208"/>
      <c r="M63" s="212">
        <v>67897.87014</v>
      </c>
    </row>
    <row r="64" spans="9:13" ht="16.5" thickTop="1">
      <c r="I64" s="208"/>
      <c r="J64" s="208"/>
      <c r="K64" s="208"/>
      <c r="L64" s="208"/>
      <c r="M64" s="208"/>
    </row>
    <row r="65" spans="2:13" ht="15.75">
      <c r="B65" s="30" t="s">
        <v>1</v>
      </c>
      <c r="I65" s="213">
        <v>0.740565156048</v>
      </c>
      <c r="J65" s="208"/>
      <c r="K65" s="208"/>
      <c r="L65" s="208"/>
      <c r="M65" s="213">
        <v>0.7517930823852329</v>
      </c>
    </row>
    <row r="66" ht="15.75">
      <c r="B66" s="30" t="s">
        <v>2</v>
      </c>
    </row>
    <row r="67" ht="7.5" customHeight="1"/>
    <row r="69" spans="2:3" ht="15.75">
      <c r="B69" s="30" t="s">
        <v>149</v>
      </c>
      <c r="C69" s="30" t="s">
        <v>225</v>
      </c>
    </row>
    <row r="70" ht="15.75">
      <c r="C70" s="30" t="s">
        <v>226</v>
      </c>
    </row>
    <row r="71" spans="2:3" ht="15.75">
      <c r="B71" s="30" t="s">
        <v>171</v>
      </c>
      <c r="C71" s="30" t="s">
        <v>213</v>
      </c>
    </row>
    <row r="73" ht="15.75">
      <c r="B73" s="28" t="s">
        <v>4</v>
      </c>
    </row>
    <row r="74" ht="15.75">
      <c r="B74" s="28" t="s">
        <v>227</v>
      </c>
    </row>
  </sheetData>
  <mergeCells count="2">
    <mergeCell ref="A2:M2"/>
    <mergeCell ref="A3:M3"/>
  </mergeCells>
  <printOptions horizontalCentered="1" verticalCentered="1"/>
  <pageMargins left="0.75" right="0.75" top="1" bottom="1" header="0.5" footer="0.5"/>
  <pageSetup horizontalDpi="600" verticalDpi="600" orientation="portrait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04"/>
  <sheetViews>
    <sheetView workbookViewId="0" topLeftCell="A17">
      <selection activeCell="A44" sqref="A44"/>
    </sheetView>
  </sheetViews>
  <sheetFormatPr defaultColWidth="9.140625" defaultRowHeight="12.75"/>
  <cols>
    <col min="1" max="1" width="6.00390625" style="12" customWidth="1"/>
    <col min="2" max="2" width="3.7109375" style="12" customWidth="1"/>
    <col min="3" max="3" width="32.28125" style="12" customWidth="1"/>
    <col min="4" max="4" width="5.57421875" style="12" customWidth="1"/>
    <col min="5" max="5" width="14.28125" style="12" customWidth="1"/>
    <col min="6" max="6" width="1.1484375" style="12" customWidth="1"/>
    <col min="7" max="7" width="11.8515625" style="7" customWidth="1"/>
    <col min="8" max="8" width="1.57421875" style="7" customWidth="1"/>
    <col min="9" max="9" width="13.7109375" style="7" customWidth="1"/>
    <col min="10" max="10" width="1.1484375" style="12" customWidth="1"/>
    <col min="11" max="11" width="14.57421875" style="12" customWidth="1"/>
    <col min="12" max="12" width="1.1484375" style="12" customWidth="1"/>
    <col min="13" max="13" width="15.57421875" style="12" customWidth="1"/>
    <col min="14" max="14" width="1.1484375" style="12" hidden="1" customWidth="1"/>
    <col min="15" max="15" width="12.7109375" style="12" customWidth="1"/>
    <col min="16" max="16" width="11.8515625" style="12" customWidth="1"/>
    <col min="17" max="17" width="13.8515625" style="12" customWidth="1"/>
    <col min="18" max="21" width="12.421875" style="12" customWidth="1"/>
    <col min="22" max="22" width="3.57421875" style="12" customWidth="1"/>
    <col min="23" max="26" width="12.421875" style="12" customWidth="1"/>
    <col min="27" max="27" width="15.140625" style="12" customWidth="1"/>
    <col min="28" max="28" width="14.28125" style="12" customWidth="1"/>
    <col min="29" max="16384" width="12.421875" style="12" customWidth="1"/>
  </cols>
  <sheetData>
    <row r="1" spans="1:19" ht="9.75" customHeight="1">
      <c r="A1" s="7"/>
      <c r="B1" s="7"/>
      <c r="C1" s="7"/>
      <c r="D1" s="7"/>
      <c r="E1" s="7"/>
      <c r="F1" s="7"/>
      <c r="J1" s="7"/>
      <c r="K1" s="7"/>
      <c r="L1" s="7"/>
      <c r="M1" s="7"/>
      <c r="N1" s="7"/>
      <c r="O1" s="7"/>
      <c r="P1" s="7"/>
      <c r="Q1" s="7"/>
      <c r="R1" s="46"/>
      <c r="S1" s="7"/>
    </row>
    <row r="2" spans="1:19" ht="20.25">
      <c r="A2" s="163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46"/>
      <c r="S2" s="7"/>
    </row>
    <row r="3" spans="1:256" ht="15" customHeight="1">
      <c r="A3" s="97" t="s">
        <v>220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34"/>
      <c r="S3" s="15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ht="15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45"/>
      <c r="S4" s="17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" s="28" customFormat="1" ht="15.75">
      <c r="A5" s="28" t="s">
        <v>127</v>
      </c>
      <c r="B5" s="12"/>
      <c r="R5" s="118"/>
      <c r="Y5" s="57"/>
    </row>
    <row r="6" spans="2:25" s="28" customFormat="1" ht="15.75">
      <c r="B6" s="12"/>
      <c r="O6" s="29"/>
      <c r="P6" s="29"/>
      <c r="Q6" s="29"/>
      <c r="R6" s="118"/>
      <c r="Y6" s="57"/>
    </row>
    <row r="7" spans="5:25" s="28" customFormat="1" ht="15.75">
      <c r="E7" s="79" t="s">
        <v>156</v>
      </c>
      <c r="G7" s="79" t="s">
        <v>158</v>
      </c>
      <c r="O7" s="80" t="s">
        <v>157</v>
      </c>
      <c r="P7" s="29" t="s">
        <v>159</v>
      </c>
      <c r="Q7" s="29" t="s">
        <v>49</v>
      </c>
      <c r="R7" s="118"/>
      <c r="Y7" s="57"/>
    </row>
    <row r="8" spans="7:25" s="28" customFormat="1" ht="15.75">
      <c r="G8" s="79" t="s">
        <v>160</v>
      </c>
      <c r="M8" s="29" t="s">
        <v>161</v>
      </c>
      <c r="O8" s="29"/>
      <c r="P8" s="29" t="s">
        <v>147</v>
      </c>
      <c r="Q8" s="29" t="s">
        <v>116</v>
      </c>
      <c r="R8" s="118"/>
      <c r="Y8" s="57"/>
    </row>
    <row r="9" spans="7:25" s="28" customFormat="1" ht="15.75">
      <c r="G9" s="79"/>
      <c r="M9" s="29"/>
      <c r="O9" s="29"/>
      <c r="P9" s="29"/>
      <c r="Q9" s="29"/>
      <c r="R9" s="128"/>
      <c r="S9" s="29"/>
      <c r="Y9" s="57"/>
    </row>
    <row r="10" spans="5:25" s="28" customFormat="1" ht="15.75">
      <c r="E10" s="29" t="s">
        <v>87</v>
      </c>
      <c r="G10" s="29" t="s">
        <v>87</v>
      </c>
      <c r="I10" s="29" t="s">
        <v>88</v>
      </c>
      <c r="K10" s="29" t="s">
        <v>89</v>
      </c>
      <c r="M10" s="196" t="s">
        <v>9</v>
      </c>
      <c r="N10" s="196"/>
      <c r="O10" s="29" t="s">
        <v>49</v>
      </c>
      <c r="P10" s="29"/>
      <c r="Q10" s="29"/>
      <c r="R10" s="118"/>
      <c r="Y10" s="57"/>
    </row>
    <row r="11" spans="5:25" s="28" customFormat="1" ht="15.75">
      <c r="E11" s="29" t="s">
        <v>90</v>
      </c>
      <c r="G11" s="29" t="s">
        <v>91</v>
      </c>
      <c r="I11" s="29" t="s">
        <v>92</v>
      </c>
      <c r="K11" s="29" t="s">
        <v>93</v>
      </c>
      <c r="M11" s="29" t="s">
        <v>36</v>
      </c>
      <c r="N11" s="29" t="s">
        <v>8</v>
      </c>
      <c r="O11" s="29"/>
      <c r="P11" s="29"/>
      <c r="Q11" s="29"/>
      <c r="R11" s="118"/>
      <c r="Y11" s="57"/>
    </row>
    <row r="12" spans="4:25" s="28" customFormat="1" ht="15.75">
      <c r="D12" s="58"/>
      <c r="E12" s="29" t="s">
        <v>39</v>
      </c>
      <c r="G12" s="29" t="s">
        <v>39</v>
      </c>
      <c r="I12" s="29" t="s">
        <v>39</v>
      </c>
      <c r="K12" s="29" t="s">
        <v>39</v>
      </c>
      <c r="M12" s="29" t="s">
        <v>39</v>
      </c>
      <c r="O12" s="29" t="s">
        <v>39</v>
      </c>
      <c r="P12" s="29" t="s">
        <v>39</v>
      </c>
      <c r="Q12" s="128" t="s">
        <v>39</v>
      </c>
      <c r="R12" s="118"/>
      <c r="Y12" s="57"/>
    </row>
    <row r="13" spans="3:25" s="28" customFormat="1" ht="15.75">
      <c r="C13" s="58" t="s">
        <v>124</v>
      </c>
      <c r="E13" s="29"/>
      <c r="G13" s="29"/>
      <c r="I13" s="29"/>
      <c r="K13" s="29"/>
      <c r="M13" s="29"/>
      <c r="O13" s="29"/>
      <c r="P13" s="29"/>
      <c r="Q13" s="128"/>
      <c r="R13" s="118"/>
      <c r="Y13" s="57"/>
    </row>
    <row r="14" spans="1:25" s="30" customFormat="1" ht="15.75" customHeight="1">
      <c r="A14" s="152" t="s">
        <v>228</v>
      </c>
      <c r="B14" s="28"/>
      <c r="C14" s="12"/>
      <c r="D14" s="12"/>
      <c r="F14" s="12"/>
      <c r="J14" s="12"/>
      <c r="Q14" s="126"/>
      <c r="R14" s="126"/>
      <c r="Y14" s="57"/>
    </row>
    <row r="15" spans="2:25" s="30" customFormat="1" ht="15.75" customHeight="1">
      <c r="B15" s="28"/>
      <c r="C15" s="12"/>
      <c r="D15" s="12"/>
      <c r="F15" s="12"/>
      <c r="J15" s="12"/>
      <c r="Q15" s="126"/>
      <c r="R15" s="126"/>
      <c r="Y15" s="57"/>
    </row>
    <row r="16" spans="1:25" s="30" customFormat="1" ht="15.75">
      <c r="A16" s="30" t="s">
        <v>229</v>
      </c>
      <c r="C16" s="12"/>
      <c r="D16" s="12"/>
      <c r="E16" s="33">
        <v>50054.75</v>
      </c>
      <c r="F16" s="12"/>
      <c r="G16" s="33">
        <v>1185.12843</v>
      </c>
      <c r="I16" s="33">
        <v>1119.4693100000002</v>
      </c>
      <c r="J16" s="12"/>
      <c r="K16" s="72">
        <v>-713.605</v>
      </c>
      <c r="M16" s="33">
        <v>-12616.409</v>
      </c>
      <c r="O16" s="33">
        <v>39029.333739999995</v>
      </c>
      <c r="P16" s="33">
        <v>29.42</v>
      </c>
      <c r="Q16" s="129">
        <v>39058.45373999999</v>
      </c>
      <c r="R16" s="126"/>
      <c r="S16" s="38"/>
      <c r="Y16" s="57"/>
    </row>
    <row r="17" spans="3:25" s="30" customFormat="1" ht="12.75" customHeight="1">
      <c r="C17" s="12"/>
      <c r="D17" s="12"/>
      <c r="E17" s="31"/>
      <c r="F17" s="12"/>
      <c r="G17" s="31"/>
      <c r="H17" s="31"/>
      <c r="I17" s="31"/>
      <c r="J17" s="12"/>
      <c r="K17" s="31"/>
      <c r="L17" s="31"/>
      <c r="M17" s="31"/>
      <c r="N17" s="31"/>
      <c r="O17" s="31"/>
      <c r="P17" s="38"/>
      <c r="Q17" s="72"/>
      <c r="R17" s="126"/>
      <c r="S17" s="38"/>
      <c r="Y17" s="57"/>
    </row>
    <row r="18" spans="1:25" s="30" customFormat="1" ht="15.75">
      <c r="A18" s="30" t="s">
        <v>154</v>
      </c>
      <c r="C18" s="12"/>
      <c r="D18" s="12"/>
      <c r="E18" s="125">
        <v>0</v>
      </c>
      <c r="F18" s="71"/>
      <c r="G18" s="125">
        <v>0</v>
      </c>
      <c r="H18" s="72"/>
      <c r="I18" s="169">
        <v>-50.66996</v>
      </c>
      <c r="J18" s="47"/>
      <c r="K18" s="125">
        <v>0</v>
      </c>
      <c r="L18" s="72"/>
      <c r="M18" s="188">
        <v>50.66996</v>
      </c>
      <c r="N18" s="72"/>
      <c r="O18" s="72">
        <v>0</v>
      </c>
      <c r="P18" s="125">
        <v>0</v>
      </c>
      <c r="Q18" s="72">
        <v>0</v>
      </c>
      <c r="R18" s="126"/>
      <c r="S18" s="38"/>
      <c r="Y18" s="57"/>
    </row>
    <row r="19" spans="1:25" s="30" customFormat="1" ht="15.75">
      <c r="A19" s="30" t="s">
        <v>35</v>
      </c>
      <c r="C19" s="12"/>
      <c r="D19" s="12"/>
      <c r="E19" s="125">
        <v>0</v>
      </c>
      <c r="F19" s="71"/>
      <c r="G19" s="125">
        <v>0</v>
      </c>
      <c r="H19" s="119"/>
      <c r="I19" s="125">
        <v>0</v>
      </c>
      <c r="J19" s="120"/>
      <c r="K19" s="125">
        <v>0</v>
      </c>
      <c r="L19" s="119"/>
      <c r="M19" s="107">
        <v>-1443.6858900000013</v>
      </c>
      <c r="N19" s="72"/>
      <c r="O19" s="72">
        <v>-1443.6858900000013</v>
      </c>
      <c r="P19" s="72">
        <v>-0.9206</v>
      </c>
      <c r="Q19" s="72">
        <v>-1444.6064900000013</v>
      </c>
      <c r="R19" s="118"/>
      <c r="S19" s="28"/>
      <c r="Y19" s="57"/>
    </row>
    <row r="20" spans="1:25" s="30" customFormat="1" ht="15.75">
      <c r="A20" s="30" t="s">
        <v>230</v>
      </c>
      <c r="C20" s="12"/>
      <c r="D20" s="12"/>
      <c r="E20" s="125">
        <v>0</v>
      </c>
      <c r="F20" s="71"/>
      <c r="G20" s="125">
        <v>0</v>
      </c>
      <c r="H20" s="119"/>
      <c r="I20" s="188">
        <v>180</v>
      </c>
      <c r="J20" s="120"/>
      <c r="K20" s="125">
        <v>0</v>
      </c>
      <c r="L20" s="119"/>
      <c r="M20" s="107">
        <v>0</v>
      </c>
      <c r="N20" s="72"/>
      <c r="O20" s="72">
        <v>180</v>
      </c>
      <c r="P20" s="72"/>
      <c r="Q20" s="72">
        <v>180</v>
      </c>
      <c r="R20" s="118"/>
      <c r="S20" s="28"/>
      <c r="Y20" s="57"/>
    </row>
    <row r="21" spans="1:25" s="30" customFormat="1" ht="15.75" customHeight="1">
      <c r="A21" s="30" t="s">
        <v>231</v>
      </c>
      <c r="C21" s="12"/>
      <c r="D21" s="12"/>
      <c r="E21" s="125">
        <v>0</v>
      </c>
      <c r="F21" s="71"/>
      <c r="G21" s="125">
        <v>0</v>
      </c>
      <c r="H21" s="119"/>
      <c r="I21" s="188">
        <v>83</v>
      </c>
      <c r="J21" s="120"/>
      <c r="K21" s="125">
        <v>0</v>
      </c>
      <c r="L21" s="119"/>
      <c r="M21" s="107">
        <v>0</v>
      </c>
      <c r="N21" s="72"/>
      <c r="O21" s="72">
        <v>83</v>
      </c>
      <c r="P21" s="72"/>
      <c r="Q21" s="72">
        <v>83</v>
      </c>
      <c r="R21" s="118"/>
      <c r="S21" s="28"/>
      <c r="Y21" s="57"/>
    </row>
    <row r="22" spans="1:25" s="30" customFormat="1" ht="15.75">
      <c r="A22" s="30" t="s">
        <v>108</v>
      </c>
      <c r="C22" s="12"/>
      <c r="D22" s="18" t="s">
        <v>149</v>
      </c>
      <c r="E22" s="125">
        <v>0</v>
      </c>
      <c r="F22" s="102"/>
      <c r="G22" s="125">
        <v>0</v>
      </c>
      <c r="H22" s="113"/>
      <c r="I22" s="125">
        <v>0</v>
      </c>
      <c r="J22" s="114"/>
      <c r="K22" s="125">
        <v>0</v>
      </c>
      <c r="L22" s="115"/>
      <c r="M22" s="125">
        <v>0</v>
      </c>
      <c r="N22" s="31"/>
      <c r="O22" s="125">
        <v>0</v>
      </c>
      <c r="P22" s="125">
        <v>0</v>
      </c>
      <c r="Q22" s="72">
        <v>0</v>
      </c>
      <c r="R22" s="118"/>
      <c r="S22" s="28"/>
      <c r="Y22" s="57"/>
    </row>
    <row r="23" spans="3:25" s="30" customFormat="1" ht="15.75" customHeight="1">
      <c r="C23" s="12"/>
      <c r="D23" s="12"/>
      <c r="E23" s="31"/>
      <c r="F23" s="12"/>
      <c r="G23" s="31"/>
      <c r="H23" s="31"/>
      <c r="I23" s="31"/>
      <c r="J23" s="12"/>
      <c r="K23" s="31"/>
      <c r="L23" s="31"/>
      <c r="M23" s="31"/>
      <c r="N23" s="31"/>
      <c r="O23" s="31"/>
      <c r="P23" s="31"/>
      <c r="Q23" s="72"/>
      <c r="R23" s="118"/>
      <c r="S23" s="28"/>
      <c r="Y23" s="57"/>
    </row>
    <row r="24" spans="1:25" s="30" customFormat="1" ht="15.75" customHeight="1" thickBot="1">
      <c r="A24" s="30" t="s">
        <v>232</v>
      </c>
      <c r="C24" s="12"/>
      <c r="D24" s="12"/>
      <c r="E24" s="32">
        <v>50054.75</v>
      </c>
      <c r="F24" s="32"/>
      <c r="G24" s="32">
        <v>1185.12843</v>
      </c>
      <c r="H24" s="32"/>
      <c r="I24" s="32">
        <v>1330.7993500000002</v>
      </c>
      <c r="J24" s="32"/>
      <c r="K24" s="32">
        <v>-713.605</v>
      </c>
      <c r="L24" s="32"/>
      <c r="M24" s="32">
        <v>-14009.424930000001</v>
      </c>
      <c r="N24" s="32">
        <v>0</v>
      </c>
      <c r="O24" s="32">
        <v>37848.647849999994</v>
      </c>
      <c r="P24" s="32">
        <v>28.099400000000003</v>
      </c>
      <c r="Q24" s="32">
        <v>37876.84724999999</v>
      </c>
      <c r="R24" s="118"/>
      <c r="S24" s="28"/>
      <c r="Y24" s="57"/>
    </row>
    <row r="25" spans="3:25" s="30" customFormat="1" ht="15.75" customHeight="1" thickTop="1">
      <c r="C25" s="12"/>
      <c r="D25" s="12"/>
      <c r="F25" s="12"/>
      <c r="J25" s="12"/>
      <c r="Q25" s="126"/>
      <c r="R25" s="118"/>
      <c r="S25" s="28"/>
      <c r="Y25" s="57"/>
    </row>
    <row r="26" spans="3:25" s="30" customFormat="1" ht="15.75" customHeight="1">
      <c r="C26" s="12"/>
      <c r="D26" s="12"/>
      <c r="F26" s="12"/>
      <c r="J26" s="12"/>
      <c r="Q26" s="126"/>
      <c r="R26" s="118"/>
      <c r="S26" s="28"/>
      <c r="Y26" s="57"/>
    </row>
    <row r="27" spans="1:25" s="30" customFormat="1" ht="15.75" customHeight="1">
      <c r="A27" s="28" t="s">
        <v>233</v>
      </c>
      <c r="C27" s="12"/>
      <c r="D27" s="12"/>
      <c r="F27" s="12"/>
      <c r="J27" s="12"/>
      <c r="M27" s="87"/>
      <c r="Q27" s="126"/>
      <c r="R27" s="118"/>
      <c r="S27" s="28"/>
      <c r="Y27" s="57"/>
    </row>
    <row r="28" spans="3:25" s="30" customFormat="1" ht="7.5" customHeight="1">
      <c r="C28" s="12"/>
      <c r="D28" s="12"/>
      <c r="F28" s="12"/>
      <c r="J28" s="12"/>
      <c r="Q28" s="126"/>
      <c r="R28" s="118"/>
      <c r="S28" s="28"/>
      <c r="Y28" s="57"/>
    </row>
    <row r="29" spans="1:25" s="30" customFormat="1" ht="24.75" customHeight="1">
      <c r="A29" s="30" t="s">
        <v>234</v>
      </c>
      <c r="C29" s="12"/>
      <c r="D29" s="12"/>
      <c r="E29" s="33">
        <v>50054.75</v>
      </c>
      <c r="F29" s="12"/>
      <c r="G29" s="33">
        <v>1185.12843</v>
      </c>
      <c r="I29" s="33">
        <v>1089.30883</v>
      </c>
      <c r="J29" s="12"/>
      <c r="K29" s="72">
        <v>-713.73124</v>
      </c>
      <c r="M29" s="33">
        <v>-14338.414429999999</v>
      </c>
      <c r="O29" s="33">
        <v>37277.04159</v>
      </c>
      <c r="P29" s="33">
        <v>27.79572</v>
      </c>
      <c r="Q29" s="129">
        <v>37304.83731</v>
      </c>
      <c r="R29" s="118"/>
      <c r="S29" s="28"/>
      <c r="Y29" s="57"/>
    </row>
    <row r="30" spans="3:25" s="30" customFormat="1" ht="15.75">
      <c r="C30" s="12"/>
      <c r="D30" s="12"/>
      <c r="E30" s="33"/>
      <c r="F30" s="12"/>
      <c r="G30" s="33"/>
      <c r="I30" s="33"/>
      <c r="J30" s="12"/>
      <c r="K30" s="33"/>
      <c r="M30" s="33"/>
      <c r="O30" s="33"/>
      <c r="P30" s="33"/>
      <c r="Q30" s="129"/>
      <c r="R30" s="118"/>
      <c r="S30" s="28"/>
      <c r="Y30" s="57"/>
    </row>
    <row r="31" spans="1:25" s="30" customFormat="1" ht="15.75">
      <c r="A31" s="30" t="s">
        <v>27</v>
      </c>
      <c r="C31" s="12"/>
      <c r="D31" s="12"/>
      <c r="E31" s="121">
        <v>0</v>
      </c>
      <c r="F31" s="122"/>
      <c r="G31" s="121">
        <v>0</v>
      </c>
      <c r="H31" s="123"/>
      <c r="I31" s="121">
        <v>0</v>
      </c>
      <c r="J31" s="123"/>
      <c r="K31" s="121">
        <v>0</v>
      </c>
      <c r="L31" s="124"/>
      <c r="M31" s="121">
        <v>0</v>
      </c>
      <c r="N31" s="124"/>
      <c r="O31" s="121">
        <v>0</v>
      </c>
      <c r="P31" s="121">
        <v>0</v>
      </c>
      <c r="Q31" s="121">
        <v>0</v>
      </c>
      <c r="R31" s="118"/>
      <c r="S31" s="28"/>
      <c r="Y31" s="57"/>
    </row>
    <row r="32" spans="1:25" s="30" customFormat="1" ht="15.75" customHeight="1" hidden="1">
      <c r="A32" s="30" t="s">
        <v>154</v>
      </c>
      <c r="C32" s="12"/>
      <c r="D32" s="12"/>
      <c r="E32" s="121">
        <v>0</v>
      </c>
      <c r="F32" s="67"/>
      <c r="G32" s="121">
        <v>0</v>
      </c>
      <c r="H32" s="82"/>
      <c r="I32" s="169">
        <v>-28.192740000000015</v>
      </c>
      <c r="J32" s="153"/>
      <c r="K32" s="154">
        <v>0</v>
      </c>
      <c r="L32" s="155"/>
      <c r="M32" s="169">
        <v>28.192740000000015</v>
      </c>
      <c r="N32" s="72"/>
      <c r="O32" s="72">
        <v>0</v>
      </c>
      <c r="P32" s="121">
        <v>0</v>
      </c>
      <c r="Q32" s="121">
        <v>0</v>
      </c>
      <c r="R32" s="118"/>
      <c r="S32" s="28"/>
      <c r="Y32" s="57"/>
    </row>
    <row r="33" spans="1:25" s="30" customFormat="1" ht="15" customHeight="1">
      <c r="A33" s="30" t="s">
        <v>35</v>
      </c>
      <c r="C33" s="12"/>
      <c r="D33" s="12"/>
      <c r="E33" s="125">
        <v>0</v>
      </c>
      <c r="F33" s="71"/>
      <c r="G33" s="125">
        <v>0</v>
      </c>
      <c r="H33" s="119"/>
      <c r="I33" s="156">
        <v>0</v>
      </c>
      <c r="J33" s="157"/>
      <c r="K33" s="154">
        <v>0</v>
      </c>
      <c r="L33" s="155"/>
      <c r="M33" s="155">
        <v>-556.3471999999965</v>
      </c>
      <c r="N33" s="72"/>
      <c r="O33" s="169">
        <v>-556.3471999999965</v>
      </c>
      <c r="P33" s="72">
        <v>-0.99914</v>
      </c>
      <c r="Q33" s="72">
        <v>-557.3463399999965</v>
      </c>
      <c r="R33" s="118"/>
      <c r="S33" s="28"/>
      <c r="Y33" s="57"/>
    </row>
    <row r="34" spans="1:25" s="30" customFormat="1" ht="12.75" customHeight="1">
      <c r="A34" s="30" t="s">
        <v>153</v>
      </c>
      <c r="C34" s="12"/>
      <c r="D34" s="12"/>
      <c r="E34" s="125">
        <v>0</v>
      </c>
      <c r="F34" s="102"/>
      <c r="G34" s="125">
        <v>0</v>
      </c>
      <c r="H34" s="115"/>
      <c r="I34" s="156">
        <v>0</v>
      </c>
      <c r="J34" s="158"/>
      <c r="K34" s="154">
        <v>0</v>
      </c>
      <c r="L34" s="159"/>
      <c r="M34" s="154">
        <v>0</v>
      </c>
      <c r="N34" s="115"/>
      <c r="O34" s="72">
        <v>0</v>
      </c>
      <c r="P34" s="121">
        <v>0</v>
      </c>
      <c r="Q34" s="72">
        <v>0</v>
      </c>
      <c r="R34" s="118"/>
      <c r="S34" s="28"/>
      <c r="Y34" s="57"/>
    </row>
    <row r="35" spans="1:25" s="30" customFormat="1" ht="15.75">
      <c r="A35" s="30" t="s">
        <v>108</v>
      </c>
      <c r="C35" s="12"/>
      <c r="D35" s="18" t="s">
        <v>149</v>
      </c>
      <c r="E35" s="125">
        <v>0</v>
      </c>
      <c r="F35" s="102"/>
      <c r="G35" s="125">
        <v>0</v>
      </c>
      <c r="H35" s="115"/>
      <c r="I35" s="156">
        <v>0</v>
      </c>
      <c r="J35" s="158"/>
      <c r="K35" s="160" t="s">
        <v>193</v>
      </c>
      <c r="L35" s="159"/>
      <c r="M35" s="154">
        <v>0</v>
      </c>
      <c r="N35" s="115"/>
      <c r="O35" s="119">
        <v>0</v>
      </c>
      <c r="P35" s="121">
        <v>0</v>
      </c>
      <c r="Q35" s="197">
        <v>0</v>
      </c>
      <c r="R35" s="118"/>
      <c r="S35" s="28"/>
      <c r="T35" s="33"/>
      <c r="U35" s="33"/>
      <c r="V35" s="33"/>
      <c r="W35" s="33"/>
      <c r="Y35" s="57"/>
    </row>
    <row r="36" spans="3:25" s="30" customFormat="1" ht="15.75">
      <c r="C36" s="12"/>
      <c r="D36" s="12"/>
      <c r="E36" s="76"/>
      <c r="F36" s="19"/>
      <c r="G36" s="76"/>
      <c r="H36" s="53"/>
      <c r="I36" s="76"/>
      <c r="J36" s="18"/>
      <c r="K36" s="76"/>
      <c r="L36" s="31"/>
      <c r="M36" s="76"/>
      <c r="N36" s="31"/>
      <c r="O36" s="76"/>
      <c r="P36" s="76"/>
      <c r="Q36" s="76"/>
      <c r="R36" s="118"/>
      <c r="S36" s="28"/>
      <c r="Y36" s="57"/>
    </row>
    <row r="37" spans="1:25" s="30" customFormat="1" ht="15.75" customHeight="1" thickBot="1">
      <c r="A37" s="30" t="s">
        <v>235</v>
      </c>
      <c r="C37" s="12"/>
      <c r="D37" s="12"/>
      <c r="E37" s="32">
        <v>50054.75</v>
      </c>
      <c r="F37" s="32" t="e">
        <v>#REF!</v>
      </c>
      <c r="G37" s="32">
        <v>1185.12843</v>
      </c>
      <c r="H37" s="32">
        <v>0</v>
      </c>
      <c r="I37" s="189">
        <v>1061.01609</v>
      </c>
      <c r="J37" s="32">
        <v>0</v>
      </c>
      <c r="K37" s="32">
        <v>-713.73124</v>
      </c>
      <c r="L37" s="32">
        <v>0</v>
      </c>
      <c r="M37" s="189">
        <v>-14866.568889999995</v>
      </c>
      <c r="N37" s="32">
        <v>0</v>
      </c>
      <c r="O37" s="32">
        <v>36720.79439</v>
      </c>
      <c r="P37" s="32">
        <v>26.79658</v>
      </c>
      <c r="Q37" s="32">
        <v>36748.490970000006</v>
      </c>
      <c r="R37" s="127"/>
      <c r="S37" s="117"/>
      <c r="Y37" s="57"/>
    </row>
    <row r="38" spans="9:25" s="30" customFormat="1" ht="15.75" customHeight="1" thickTop="1">
      <c r="I38" s="74"/>
      <c r="K38" s="31"/>
      <c r="M38" s="88"/>
      <c r="Q38" s="129"/>
      <c r="R38" s="118"/>
      <c r="S38" s="28"/>
      <c r="Y38" s="57"/>
    </row>
    <row r="39" spans="1:25" s="30" customFormat="1" ht="15.75">
      <c r="A39" s="28" t="s">
        <v>149</v>
      </c>
      <c r="C39" s="30" t="s">
        <v>22</v>
      </c>
      <c r="K39" s="31"/>
      <c r="Q39" s="126"/>
      <c r="R39" s="73"/>
      <c r="S39" s="38"/>
      <c r="Y39" s="57"/>
    </row>
    <row r="40" spans="1:26" s="30" customFormat="1" ht="15.75" customHeight="1">
      <c r="A40" s="28"/>
      <c r="K40" s="31"/>
      <c r="Q40" s="126"/>
      <c r="R40" s="73"/>
      <c r="S40" s="38"/>
      <c r="T40" s="38"/>
      <c r="Z40" s="57"/>
    </row>
    <row r="41" spans="1:26" s="30" customFormat="1" ht="15.75" customHeight="1">
      <c r="A41" s="57" t="s">
        <v>5</v>
      </c>
      <c r="K41" s="31"/>
      <c r="Q41" s="126"/>
      <c r="R41" s="73"/>
      <c r="S41" s="38"/>
      <c r="T41" s="38"/>
      <c r="Z41" s="57"/>
    </row>
    <row r="42" spans="1:19" ht="15.75">
      <c r="A42" s="57" t="s">
        <v>204</v>
      </c>
      <c r="B42" s="57"/>
      <c r="C42" s="30"/>
      <c r="D42" s="30"/>
      <c r="E42" s="30"/>
      <c r="F42" s="30"/>
      <c r="G42" s="30"/>
      <c r="H42" s="30"/>
      <c r="I42" s="30"/>
      <c r="J42" s="30"/>
      <c r="K42" s="30"/>
      <c r="L42" s="31"/>
      <c r="M42" s="30"/>
      <c r="N42" s="30"/>
      <c r="O42" s="30"/>
      <c r="P42" s="30"/>
      <c r="Q42" s="30"/>
      <c r="R42" s="126"/>
      <c r="S42" s="38"/>
    </row>
    <row r="43" ht="15.75">
      <c r="R43" s="47"/>
    </row>
    <row r="44" ht="15.75">
      <c r="R44" s="47"/>
    </row>
    <row r="45" ht="15.75">
      <c r="R45" s="47"/>
    </row>
    <row r="46" ht="15.75">
      <c r="R46" s="47"/>
    </row>
    <row r="47" ht="15.75">
      <c r="R47" s="47"/>
    </row>
    <row r="48" ht="15.75">
      <c r="R48" s="47"/>
    </row>
    <row r="49" ht="15.75">
      <c r="R49" s="47"/>
    </row>
    <row r="50" ht="15.75">
      <c r="R50" s="47"/>
    </row>
    <row r="51" ht="15.75">
      <c r="R51" s="47"/>
    </row>
    <row r="52" ht="15.75">
      <c r="R52" s="47"/>
    </row>
    <row r="53" ht="15.75">
      <c r="R53" s="47"/>
    </row>
    <row r="54" ht="15.75">
      <c r="R54" s="47"/>
    </row>
    <row r="55" ht="15.75">
      <c r="R55" s="47"/>
    </row>
    <row r="56" ht="15.75">
      <c r="R56" s="47"/>
    </row>
    <row r="57" ht="15.75">
      <c r="R57" s="47"/>
    </row>
    <row r="58" ht="15.75">
      <c r="R58" s="47"/>
    </row>
    <row r="59" ht="15.75">
      <c r="R59" s="47"/>
    </row>
    <row r="60" ht="15.75">
      <c r="R60" s="47"/>
    </row>
    <row r="61" ht="15.75">
      <c r="R61" s="47"/>
    </row>
    <row r="62" ht="15.75">
      <c r="R62" s="47"/>
    </row>
    <row r="63" ht="15.75">
      <c r="R63" s="47"/>
    </row>
    <row r="64" ht="15.75">
      <c r="R64" s="47"/>
    </row>
    <row r="65" ht="15.75">
      <c r="R65" s="47"/>
    </row>
    <row r="66" ht="15.75">
      <c r="R66" s="47"/>
    </row>
    <row r="67" ht="15.75">
      <c r="R67" s="47"/>
    </row>
    <row r="68" ht="15.75">
      <c r="R68" s="47"/>
    </row>
    <row r="69" ht="15.75">
      <c r="R69" s="47"/>
    </row>
    <row r="70" ht="15.75">
      <c r="R70" s="47"/>
    </row>
    <row r="71" ht="15.75">
      <c r="R71" s="47"/>
    </row>
    <row r="72" ht="15.75">
      <c r="R72" s="47"/>
    </row>
    <row r="73" ht="15.75">
      <c r="R73" s="47"/>
    </row>
    <row r="74" ht="15.75">
      <c r="R74" s="47"/>
    </row>
    <row r="75" ht="15.75">
      <c r="R75" s="47"/>
    </row>
    <row r="76" ht="15.75">
      <c r="R76" s="47"/>
    </row>
    <row r="77" ht="15.75">
      <c r="R77" s="47"/>
    </row>
    <row r="78" ht="15.75">
      <c r="R78" s="47"/>
    </row>
    <row r="79" ht="15.75">
      <c r="R79" s="47"/>
    </row>
    <row r="80" ht="15.75">
      <c r="R80" s="47"/>
    </row>
    <row r="81" ht="15.75">
      <c r="R81" s="47"/>
    </row>
    <row r="82" ht="15.75">
      <c r="R82" s="47"/>
    </row>
    <row r="83" ht="15.75">
      <c r="R83" s="47"/>
    </row>
    <row r="84" ht="15.75">
      <c r="R84" s="47"/>
    </row>
    <row r="85" ht="15.75">
      <c r="R85" s="47"/>
    </row>
    <row r="86" ht="15.75">
      <c r="R86" s="47"/>
    </row>
    <row r="87" ht="15.75">
      <c r="R87" s="47"/>
    </row>
    <row r="88" ht="15.75">
      <c r="R88" s="47"/>
    </row>
    <row r="89" ht="15.75">
      <c r="R89" s="47"/>
    </row>
    <row r="90" ht="15.75">
      <c r="R90" s="47"/>
    </row>
    <row r="91" ht="15.75">
      <c r="R91" s="47"/>
    </row>
    <row r="92" ht="15.75">
      <c r="R92" s="47"/>
    </row>
    <row r="93" ht="15.75">
      <c r="R93" s="47"/>
    </row>
    <row r="94" ht="15.75">
      <c r="R94" s="47"/>
    </row>
    <row r="95" ht="15.75">
      <c r="R95" s="47"/>
    </row>
    <row r="96" ht="15.75">
      <c r="R96" s="47"/>
    </row>
    <row r="97" ht="15.75">
      <c r="R97" s="47"/>
    </row>
    <row r="98" ht="15.75">
      <c r="R98" s="47"/>
    </row>
    <row r="99" ht="15.75">
      <c r="R99" s="47"/>
    </row>
    <row r="100" ht="15.75">
      <c r="R100" s="47"/>
    </row>
    <row r="101" ht="15.75">
      <c r="R101" s="47"/>
    </row>
    <row r="102" ht="15.75">
      <c r="R102" s="47"/>
    </row>
    <row r="103" ht="15.75">
      <c r="R103" s="47"/>
    </row>
    <row r="104" ht="15.75">
      <c r="R104" s="47"/>
    </row>
    <row r="105" ht="15.75">
      <c r="R105" s="47"/>
    </row>
    <row r="106" ht="15.75">
      <c r="R106" s="47"/>
    </row>
    <row r="107" ht="15.75">
      <c r="R107" s="47"/>
    </row>
    <row r="108" ht="15.75">
      <c r="R108" s="47"/>
    </row>
    <row r="109" ht="15.75">
      <c r="R109" s="47"/>
    </row>
    <row r="110" ht="15.75">
      <c r="R110" s="47"/>
    </row>
    <row r="111" ht="15.75">
      <c r="R111" s="47"/>
    </row>
    <row r="112" ht="15.75">
      <c r="R112" s="47"/>
    </row>
    <row r="113" ht="15.75">
      <c r="R113" s="47"/>
    </row>
    <row r="114" ht="15.75">
      <c r="R114" s="47"/>
    </row>
    <row r="115" ht="15.75">
      <c r="R115" s="47"/>
    </row>
    <row r="116" ht="15.75">
      <c r="R116" s="47"/>
    </row>
    <row r="117" ht="15.75">
      <c r="R117" s="47"/>
    </row>
    <row r="118" ht="15.75">
      <c r="R118" s="47"/>
    </row>
    <row r="119" ht="15.75">
      <c r="R119" s="47"/>
    </row>
    <row r="120" ht="15.75">
      <c r="R120" s="47"/>
    </row>
    <row r="121" ht="15.75">
      <c r="R121" s="47"/>
    </row>
    <row r="122" ht="15.75">
      <c r="R122" s="47"/>
    </row>
    <row r="123" ht="15.75">
      <c r="R123" s="47"/>
    </row>
    <row r="124" ht="15.75">
      <c r="R124" s="47"/>
    </row>
    <row r="125" ht="15.75">
      <c r="R125" s="47"/>
    </row>
    <row r="126" ht="15.75">
      <c r="R126" s="47"/>
    </row>
    <row r="127" ht="15.75">
      <c r="R127" s="47"/>
    </row>
    <row r="128" ht="15.75">
      <c r="R128" s="47"/>
    </row>
    <row r="129" ht="15.75">
      <c r="R129" s="47"/>
    </row>
    <row r="130" ht="15.75">
      <c r="R130" s="47"/>
    </row>
    <row r="131" ht="15.75">
      <c r="R131" s="47"/>
    </row>
    <row r="132" ht="15.75">
      <c r="R132" s="47"/>
    </row>
    <row r="133" ht="15.75">
      <c r="R133" s="47"/>
    </row>
    <row r="134" ht="15.75">
      <c r="R134" s="47"/>
    </row>
    <row r="135" ht="15.75">
      <c r="R135" s="47"/>
    </row>
    <row r="136" ht="15.75">
      <c r="R136" s="47"/>
    </row>
    <row r="137" ht="15.75">
      <c r="R137" s="47"/>
    </row>
    <row r="138" ht="15.75">
      <c r="R138" s="47"/>
    </row>
    <row r="139" ht="15.75">
      <c r="R139" s="47"/>
    </row>
    <row r="140" ht="15.75">
      <c r="R140" s="47"/>
    </row>
    <row r="141" ht="15.75">
      <c r="R141" s="47"/>
    </row>
    <row r="142" ht="15.75">
      <c r="R142" s="47"/>
    </row>
    <row r="143" ht="15.75">
      <c r="R143" s="47"/>
    </row>
    <row r="144" ht="15.75">
      <c r="R144" s="47"/>
    </row>
    <row r="145" ht="15.75">
      <c r="R145" s="47"/>
    </row>
    <row r="146" ht="15.75">
      <c r="R146" s="47"/>
    </row>
    <row r="147" ht="15.75">
      <c r="R147" s="47"/>
    </row>
    <row r="148" ht="15.75">
      <c r="R148" s="47"/>
    </row>
    <row r="149" ht="15.75">
      <c r="R149" s="47"/>
    </row>
    <row r="150" ht="15.75">
      <c r="R150" s="47"/>
    </row>
    <row r="151" ht="15.75">
      <c r="R151" s="47"/>
    </row>
    <row r="152" ht="15.75">
      <c r="R152" s="47"/>
    </row>
    <row r="153" ht="15.75">
      <c r="R153" s="47"/>
    </row>
    <row r="154" ht="15.75">
      <c r="R154" s="47"/>
    </row>
    <row r="155" ht="15.75">
      <c r="R155" s="47"/>
    </row>
    <row r="156" ht="15.75">
      <c r="R156" s="47"/>
    </row>
    <row r="157" ht="15.75">
      <c r="R157" s="47"/>
    </row>
    <row r="158" ht="15.75">
      <c r="R158" s="47"/>
    </row>
    <row r="159" ht="15.75">
      <c r="R159" s="47"/>
    </row>
    <row r="160" ht="15.75">
      <c r="R160" s="47"/>
    </row>
    <row r="161" ht="15.75">
      <c r="R161" s="47"/>
    </row>
    <row r="162" ht="15.75">
      <c r="R162" s="47"/>
    </row>
    <row r="163" ht="15.75">
      <c r="R163" s="47"/>
    </row>
    <row r="164" ht="15.75">
      <c r="R164" s="47"/>
    </row>
    <row r="165" ht="15.75">
      <c r="R165" s="47"/>
    </row>
    <row r="166" ht="15.75">
      <c r="R166" s="47"/>
    </row>
    <row r="167" ht="15.75">
      <c r="R167" s="47"/>
    </row>
    <row r="168" ht="15.75">
      <c r="R168" s="47"/>
    </row>
    <row r="169" ht="15.75">
      <c r="R169" s="47"/>
    </row>
    <row r="170" ht="15.75">
      <c r="R170" s="47"/>
    </row>
    <row r="171" ht="15.75">
      <c r="R171" s="47"/>
    </row>
    <row r="172" ht="15.75">
      <c r="R172" s="47"/>
    </row>
    <row r="173" ht="15.75">
      <c r="R173" s="47"/>
    </row>
    <row r="174" ht="15.75">
      <c r="R174" s="47"/>
    </row>
    <row r="175" ht="15.75">
      <c r="R175" s="47"/>
    </row>
    <row r="176" ht="15.75">
      <c r="R176" s="47"/>
    </row>
    <row r="177" ht="15.75">
      <c r="R177" s="47"/>
    </row>
    <row r="178" ht="15.75">
      <c r="R178" s="47"/>
    </row>
    <row r="179" ht="15.75">
      <c r="R179" s="47"/>
    </row>
    <row r="180" ht="15.75">
      <c r="R180" s="47"/>
    </row>
    <row r="181" ht="15.75">
      <c r="R181" s="47"/>
    </row>
    <row r="182" ht="15.75">
      <c r="R182" s="47"/>
    </row>
    <row r="183" ht="15.75">
      <c r="R183" s="47"/>
    </row>
    <row r="184" ht="15.75">
      <c r="R184" s="47"/>
    </row>
    <row r="185" ht="15.75">
      <c r="R185" s="47"/>
    </row>
    <row r="186" ht="15.75">
      <c r="R186" s="47"/>
    </row>
    <row r="187" ht="15.75">
      <c r="R187" s="47"/>
    </row>
    <row r="188" ht="15.75">
      <c r="R188" s="47"/>
    </row>
    <row r="189" ht="15.75">
      <c r="R189" s="47"/>
    </row>
    <row r="190" ht="15.75">
      <c r="R190" s="47"/>
    </row>
    <row r="191" ht="15.75">
      <c r="R191" s="47"/>
    </row>
    <row r="192" ht="15.75">
      <c r="R192" s="47"/>
    </row>
    <row r="193" ht="15.75">
      <c r="R193" s="47"/>
    </row>
    <row r="194" ht="15.75">
      <c r="R194" s="47"/>
    </row>
    <row r="195" ht="15.75">
      <c r="R195" s="47"/>
    </row>
    <row r="196" ht="15.75">
      <c r="R196" s="47"/>
    </row>
    <row r="197" ht="15.75">
      <c r="R197" s="47"/>
    </row>
    <row r="198" ht="15.75">
      <c r="R198" s="47"/>
    </row>
    <row r="199" ht="15.75">
      <c r="R199" s="47"/>
    </row>
    <row r="200" ht="15.75">
      <c r="R200" s="47"/>
    </row>
    <row r="201" ht="15.75">
      <c r="R201" s="47"/>
    </row>
    <row r="202" ht="15.75">
      <c r="R202" s="47"/>
    </row>
    <row r="203" ht="15.75">
      <c r="R203" s="47"/>
    </row>
    <row r="204" ht="15.75">
      <c r="R204" s="47"/>
    </row>
  </sheetData>
  <printOptions horizontalCentered="1"/>
  <pageMargins left="0.5" right="0.22" top="0.25" bottom="0.25" header="0" footer="0"/>
  <pageSetup horizontalDpi="300" verticalDpi="300" orientation="portrait" paperSize="9" scale="61" r:id="rId1"/>
  <headerFooter alignWithMargins="0">
    <oddFooter>&amp;C&amp;12 3&amp;R&amp;8&amp;D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8"/>
  <sheetViews>
    <sheetView tabSelected="1" zoomScale="75" zoomScaleNormal="75" workbookViewId="0" topLeftCell="A1">
      <selection activeCell="O34" sqref="O34"/>
    </sheetView>
  </sheetViews>
  <sheetFormatPr defaultColWidth="9.140625" defaultRowHeight="12.75" outlineLevelRow="1"/>
  <cols>
    <col min="1" max="1" width="6.00390625" style="12" customWidth="1"/>
    <col min="2" max="2" width="3.7109375" style="12" customWidth="1"/>
    <col min="3" max="3" width="32.28125" style="12" customWidth="1"/>
    <col min="4" max="4" width="5.57421875" style="12" customWidth="1"/>
    <col min="5" max="5" width="14.28125" style="12" customWidth="1"/>
    <col min="6" max="6" width="1.1484375" style="12" customWidth="1"/>
    <col min="7" max="7" width="11.8515625" style="7" customWidth="1"/>
    <col min="8" max="8" width="1.57421875" style="7" customWidth="1"/>
    <col min="9" max="9" width="13.7109375" style="7" customWidth="1"/>
    <col min="10" max="10" width="1.1484375" style="12" customWidth="1"/>
    <col min="11" max="11" width="14.57421875" style="12" customWidth="1"/>
    <col min="12" max="12" width="1.1484375" style="12" customWidth="1"/>
    <col min="13" max="13" width="14.421875" style="12" customWidth="1"/>
    <col min="14" max="14" width="1.1484375" style="12" hidden="1" customWidth="1"/>
    <col min="15" max="15" width="12.7109375" style="12" customWidth="1"/>
    <col min="16" max="16" width="11.8515625" style="12" customWidth="1"/>
    <col min="17" max="17" width="13.8515625" style="12" customWidth="1"/>
    <col min="18" max="21" width="12.421875" style="12" customWidth="1"/>
    <col min="22" max="22" width="3.57421875" style="12" customWidth="1"/>
    <col min="23" max="26" width="12.421875" style="12" customWidth="1"/>
    <col min="27" max="27" width="15.140625" style="12" customWidth="1"/>
    <col min="28" max="28" width="14.28125" style="12" customWidth="1"/>
    <col min="29" max="16384" width="12.421875" style="12" customWidth="1"/>
  </cols>
  <sheetData>
    <row r="1" spans="1:19" ht="9.75" customHeight="1">
      <c r="A1" s="7"/>
      <c r="B1" s="7"/>
      <c r="C1" s="7"/>
      <c r="D1" s="7"/>
      <c r="E1" s="7"/>
      <c r="F1" s="7"/>
      <c r="J1" s="7"/>
      <c r="K1" s="7"/>
      <c r="L1" s="7"/>
      <c r="M1" s="7"/>
      <c r="N1" s="7"/>
      <c r="O1" s="7"/>
      <c r="P1" s="7"/>
      <c r="Q1" s="7"/>
      <c r="R1" s="90"/>
      <c r="S1" s="7"/>
    </row>
    <row r="2" spans="1:19" ht="20.25">
      <c r="A2" s="163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90"/>
      <c r="S2" s="7"/>
    </row>
    <row r="3" spans="1:256" ht="15" customHeight="1">
      <c r="A3" s="97" t="s">
        <v>220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91"/>
      <c r="S3" s="15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ht="15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92"/>
      <c r="S4" s="17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" s="28" customFormat="1" ht="15.75" customHeight="1">
      <c r="A5" s="28" t="s">
        <v>94</v>
      </c>
      <c r="B5" s="30"/>
      <c r="J5" s="34"/>
      <c r="K5" s="35"/>
      <c r="R5" s="41"/>
      <c r="S5" s="34"/>
      <c r="Y5" s="57"/>
    </row>
    <row r="6" spans="2:25" s="28" customFormat="1" ht="4.5" customHeight="1">
      <c r="B6" s="30"/>
      <c r="G6" s="36"/>
      <c r="K6" s="35"/>
      <c r="R6" s="41"/>
      <c r="S6" s="34"/>
      <c r="Y6" s="57"/>
    </row>
    <row r="7" spans="11:25" s="28" customFormat="1" ht="15" customHeight="1">
      <c r="K7" s="36" t="s">
        <v>67</v>
      </c>
      <c r="O7" s="110" t="s">
        <v>68</v>
      </c>
      <c r="P7" s="110"/>
      <c r="Q7" s="110"/>
      <c r="R7" s="41"/>
      <c r="S7" s="34"/>
      <c r="Y7" s="57"/>
    </row>
    <row r="8" spans="11:25" s="28" customFormat="1" ht="15" customHeight="1">
      <c r="K8" s="36" t="s">
        <v>19</v>
      </c>
      <c r="O8" s="110" t="s">
        <v>19</v>
      </c>
      <c r="P8" s="110"/>
      <c r="Q8" s="110"/>
      <c r="R8" s="41"/>
      <c r="S8" s="34"/>
      <c r="Y8" s="57"/>
    </row>
    <row r="9" spans="11:25" s="28" customFormat="1" ht="15" customHeight="1">
      <c r="K9" s="36" t="s">
        <v>70</v>
      </c>
      <c r="O9" s="15" t="s">
        <v>70</v>
      </c>
      <c r="P9" s="15"/>
      <c r="Q9" s="15"/>
      <c r="R9" s="41"/>
      <c r="S9" s="34"/>
      <c r="Y9" s="57"/>
    </row>
    <row r="10" spans="11:25" s="28" customFormat="1" ht="15" customHeight="1">
      <c r="K10" s="37" t="s">
        <v>218</v>
      </c>
      <c r="O10" s="15" t="s">
        <v>219</v>
      </c>
      <c r="P10" s="15"/>
      <c r="Q10" s="15"/>
      <c r="R10" s="41"/>
      <c r="S10" s="34"/>
      <c r="Y10" s="57"/>
    </row>
    <row r="11" spans="9:25" s="28" customFormat="1" ht="15" customHeight="1">
      <c r="I11" s="29" t="s">
        <v>124</v>
      </c>
      <c r="K11" s="37" t="s">
        <v>39</v>
      </c>
      <c r="O11" s="15" t="s">
        <v>71</v>
      </c>
      <c r="P11" s="15"/>
      <c r="Q11" s="15"/>
      <c r="R11" s="118"/>
      <c r="Y11" s="57"/>
    </row>
    <row r="12" spans="9:25" s="28" customFormat="1" ht="15" customHeight="1">
      <c r="I12" s="29"/>
      <c r="K12" s="151"/>
      <c r="L12" s="152"/>
      <c r="M12" s="152"/>
      <c r="N12" s="152"/>
      <c r="O12" s="162"/>
      <c r="P12" s="15"/>
      <c r="Q12" s="15"/>
      <c r="R12" s="118"/>
      <c r="Y12" s="57"/>
    </row>
    <row r="13" spans="1:25" s="30" customFormat="1" ht="15" customHeight="1">
      <c r="A13" s="28" t="s">
        <v>95</v>
      </c>
      <c r="B13" s="28"/>
      <c r="J13" s="12"/>
      <c r="K13" s="38"/>
      <c r="P13" s="31"/>
      <c r="Q13" s="31"/>
      <c r="R13" s="126"/>
      <c r="Y13" s="57"/>
    </row>
    <row r="14" spans="1:25" s="30" customFormat="1" ht="15" customHeight="1">
      <c r="A14" s="30" t="s">
        <v>20</v>
      </c>
      <c r="B14" s="28"/>
      <c r="K14" s="132">
        <v>-379.5463399999965</v>
      </c>
      <c r="L14" s="38"/>
      <c r="M14" s="73"/>
      <c r="N14" s="38"/>
      <c r="O14" s="31">
        <v>-1878.4767100000013</v>
      </c>
      <c r="P14" s="31"/>
      <c r="Q14" s="31"/>
      <c r="R14" s="126"/>
      <c r="Y14" s="57"/>
    </row>
    <row r="15" spans="1:25" s="30" customFormat="1" ht="15" customHeight="1">
      <c r="A15" s="30" t="s">
        <v>119</v>
      </c>
      <c r="J15" s="12"/>
      <c r="K15" s="38"/>
      <c r="L15" s="38"/>
      <c r="M15" s="73"/>
      <c r="N15" s="38"/>
      <c r="O15" s="38"/>
      <c r="P15" s="38"/>
      <c r="Q15" s="38"/>
      <c r="R15" s="126"/>
      <c r="Y15" s="57"/>
    </row>
    <row r="16" spans="2:26" s="30" customFormat="1" ht="15" customHeight="1">
      <c r="B16" s="30" t="s">
        <v>105</v>
      </c>
      <c r="I16" s="94"/>
      <c r="J16" s="12"/>
      <c r="K16" s="132">
        <v>1984.565</v>
      </c>
      <c r="L16" s="38"/>
      <c r="M16" s="73"/>
      <c r="N16" s="38"/>
      <c r="O16" s="31">
        <v>2159</v>
      </c>
      <c r="P16" s="31"/>
      <c r="Q16" s="31"/>
      <c r="R16" s="126"/>
      <c r="S16" s="38"/>
      <c r="Y16" s="57"/>
      <c r="Z16" s="65"/>
    </row>
    <row r="17" spans="2:26" s="30" customFormat="1" ht="15" customHeight="1">
      <c r="B17" s="30" t="s">
        <v>109</v>
      </c>
      <c r="J17" s="12"/>
      <c r="K17" s="132">
        <v>33.099</v>
      </c>
      <c r="L17" s="38"/>
      <c r="M17" s="73"/>
      <c r="N17" s="38"/>
      <c r="O17" s="31">
        <v>59</v>
      </c>
      <c r="P17" s="31"/>
      <c r="Q17" s="31"/>
      <c r="R17" s="126"/>
      <c r="Y17" s="57"/>
      <c r="Z17" s="65"/>
    </row>
    <row r="18" spans="2:26" s="30" customFormat="1" ht="15" customHeight="1">
      <c r="B18" s="30" t="s">
        <v>15</v>
      </c>
      <c r="J18" s="12"/>
      <c r="K18" s="132">
        <v>66.989</v>
      </c>
      <c r="L18" s="38"/>
      <c r="M18" s="73"/>
      <c r="N18" s="38"/>
      <c r="O18" s="171">
        <v>67</v>
      </c>
      <c r="P18" s="31"/>
      <c r="Q18" s="31"/>
      <c r="R18" s="126"/>
      <c r="Y18" s="57"/>
      <c r="Z18" s="65"/>
    </row>
    <row r="19" spans="2:26" s="30" customFormat="1" ht="15" customHeight="1">
      <c r="B19" s="194" t="s">
        <v>205</v>
      </c>
      <c r="I19" s="94"/>
      <c r="J19" s="12"/>
      <c r="K19" s="170">
        <v>0</v>
      </c>
      <c r="L19" s="38"/>
      <c r="M19" s="73"/>
      <c r="N19" s="38"/>
      <c r="O19" s="31">
        <v>-376</v>
      </c>
      <c r="P19" s="31"/>
      <c r="Q19" s="31"/>
      <c r="R19" s="126"/>
      <c r="Y19" s="57"/>
      <c r="Z19" s="65"/>
    </row>
    <row r="20" spans="2:26" s="30" customFormat="1" ht="15" customHeight="1">
      <c r="B20" s="194" t="s">
        <v>206</v>
      </c>
      <c r="I20" s="94"/>
      <c r="J20" s="12"/>
      <c r="K20" s="132">
        <v>188.182</v>
      </c>
      <c r="L20" s="38"/>
      <c r="M20" s="73"/>
      <c r="N20" s="38"/>
      <c r="O20" s="31">
        <v>0</v>
      </c>
      <c r="P20" s="31"/>
      <c r="Q20" s="31"/>
      <c r="R20" s="126"/>
      <c r="Y20" s="57"/>
      <c r="Z20" s="65"/>
    </row>
    <row r="21" spans="2:26" s="30" customFormat="1" ht="15" customHeight="1">
      <c r="B21" s="30" t="s">
        <v>155</v>
      </c>
      <c r="J21" s="12"/>
      <c r="K21" s="171">
        <v>0</v>
      </c>
      <c r="L21" s="38"/>
      <c r="M21" s="73"/>
      <c r="N21" s="38"/>
      <c r="O21" s="31">
        <v>72</v>
      </c>
      <c r="P21" s="31"/>
      <c r="Q21" s="31"/>
      <c r="R21" s="126"/>
      <c r="Y21" s="57"/>
      <c r="Z21" s="65"/>
    </row>
    <row r="22" spans="2:26" s="30" customFormat="1" ht="15" customHeight="1">
      <c r="B22" s="30" t="s">
        <v>207</v>
      </c>
      <c r="I22" s="94"/>
      <c r="J22" s="12"/>
      <c r="K22" s="132">
        <v>-16</v>
      </c>
      <c r="L22" s="38"/>
      <c r="M22" s="111"/>
      <c r="N22" s="38"/>
      <c r="O22" s="31">
        <v>-10</v>
      </c>
      <c r="P22" s="101"/>
      <c r="Q22" s="101"/>
      <c r="R22" s="126"/>
      <c r="Y22" s="57"/>
      <c r="Z22" s="65"/>
    </row>
    <row r="23" spans="2:26" s="30" customFormat="1" ht="15" customHeight="1">
      <c r="B23" s="30" t="s">
        <v>130</v>
      </c>
      <c r="I23" s="94"/>
      <c r="J23" s="12"/>
      <c r="K23" s="171">
        <v>-8.804</v>
      </c>
      <c r="L23" s="38"/>
      <c r="M23" s="73"/>
      <c r="N23" s="38"/>
      <c r="O23" s="121">
        <v>0</v>
      </c>
      <c r="P23" s="101"/>
      <c r="Q23" s="101"/>
      <c r="R23" s="126"/>
      <c r="Y23" s="57"/>
      <c r="Z23" s="65"/>
    </row>
    <row r="24" spans="2:26" s="30" customFormat="1" ht="15" customHeight="1">
      <c r="B24" s="30" t="s">
        <v>208</v>
      </c>
      <c r="J24" s="12"/>
      <c r="K24" s="132">
        <v>937.99</v>
      </c>
      <c r="L24" s="38"/>
      <c r="M24" s="73"/>
      <c r="N24" s="38"/>
      <c r="O24" s="31">
        <v>1041</v>
      </c>
      <c r="P24" s="31"/>
      <c r="Q24" s="31"/>
      <c r="R24" s="126"/>
      <c r="Y24" s="57"/>
      <c r="Z24" s="65"/>
    </row>
    <row r="25" spans="2:26" s="30" customFormat="1" ht="15" customHeight="1">
      <c r="B25" s="30" t="s">
        <v>138</v>
      </c>
      <c r="J25" s="12"/>
      <c r="K25" s="132">
        <v>-4.736</v>
      </c>
      <c r="L25" s="38"/>
      <c r="M25" s="73"/>
      <c r="N25" s="38"/>
      <c r="O25" s="31">
        <v>-5</v>
      </c>
      <c r="P25" s="31"/>
      <c r="Q25" s="31"/>
      <c r="R25" s="126"/>
      <c r="Y25" s="57"/>
      <c r="Z25" s="65"/>
    </row>
    <row r="26" spans="2:26" s="30" customFormat="1" ht="15" customHeight="1" hidden="1" outlineLevel="1">
      <c r="B26" s="30" t="s">
        <v>132</v>
      </c>
      <c r="J26" s="12"/>
      <c r="K26" s="170">
        <v>0</v>
      </c>
      <c r="L26" s="38"/>
      <c r="M26" s="73"/>
      <c r="N26" s="38"/>
      <c r="O26" s="31">
        <v>0</v>
      </c>
      <c r="P26" s="101"/>
      <c r="Q26" s="101"/>
      <c r="R26" s="126"/>
      <c r="Y26" s="57"/>
      <c r="Z26" s="65"/>
    </row>
    <row r="27" spans="2:26" s="30" customFormat="1" ht="15" customHeight="1" collapsed="1">
      <c r="B27" s="30" t="s">
        <v>6</v>
      </c>
      <c r="I27" s="94"/>
      <c r="J27" s="12"/>
      <c r="K27" s="171">
        <v>1</v>
      </c>
      <c r="L27" s="38"/>
      <c r="M27" s="73"/>
      <c r="N27" s="38"/>
      <c r="O27" s="31">
        <v>2</v>
      </c>
      <c r="P27" s="31"/>
      <c r="Q27" s="31"/>
      <c r="R27" s="126"/>
      <c r="Y27" s="57"/>
      <c r="Z27" s="65"/>
    </row>
    <row r="28" spans="2:26" s="30" customFormat="1" ht="15" customHeight="1" hidden="1" outlineLevel="1">
      <c r="B28" s="30" t="s">
        <v>29</v>
      </c>
      <c r="J28" s="12"/>
      <c r="K28" s="170">
        <v>0</v>
      </c>
      <c r="L28" s="38"/>
      <c r="M28" s="73"/>
      <c r="N28" s="38"/>
      <c r="O28" s="124">
        <v>0</v>
      </c>
      <c r="P28" s="101"/>
      <c r="Q28" s="101"/>
      <c r="R28" s="126"/>
      <c r="Y28" s="57"/>
      <c r="Z28" s="65"/>
    </row>
    <row r="29" spans="2:26" s="30" customFormat="1" ht="15" customHeight="1" hidden="1" outlineLevel="1">
      <c r="B29" s="30" t="s">
        <v>196</v>
      </c>
      <c r="I29" s="94"/>
      <c r="J29" s="12"/>
      <c r="K29" s="171">
        <v>0</v>
      </c>
      <c r="L29" s="38"/>
      <c r="M29" s="73"/>
      <c r="N29" s="38"/>
      <c r="O29" s="124">
        <v>0</v>
      </c>
      <c r="P29" s="101"/>
      <c r="Q29" s="101"/>
      <c r="R29" s="126"/>
      <c r="Y29" s="57"/>
      <c r="Z29" s="65"/>
    </row>
    <row r="30" spans="2:26" s="30" customFormat="1" ht="15" customHeight="1" collapsed="1">
      <c r="B30" s="30" t="s">
        <v>188</v>
      </c>
      <c r="I30" s="94"/>
      <c r="J30" s="12"/>
      <c r="K30" s="132">
        <v>-28.41</v>
      </c>
      <c r="L30" s="38"/>
      <c r="M30" s="73"/>
      <c r="N30" s="38"/>
      <c r="O30" s="31">
        <v>-23</v>
      </c>
      <c r="P30" s="72"/>
      <c r="Q30" s="72"/>
      <c r="R30" s="126"/>
      <c r="Y30" s="57"/>
      <c r="Z30" s="65"/>
    </row>
    <row r="31" spans="2:26" s="30" customFormat="1" ht="15" customHeight="1" hidden="1">
      <c r="B31" s="30" t="s">
        <v>236</v>
      </c>
      <c r="I31" s="94"/>
      <c r="J31" s="12"/>
      <c r="K31" s="171">
        <v>0</v>
      </c>
      <c r="L31" s="38"/>
      <c r="M31" s="73"/>
      <c r="N31" s="38"/>
      <c r="O31" s="31">
        <v>0</v>
      </c>
      <c r="P31" s="72"/>
      <c r="Q31" s="72"/>
      <c r="R31" s="126"/>
      <c r="Y31" s="57"/>
      <c r="Z31" s="65"/>
    </row>
    <row r="32" spans="2:26" s="30" customFormat="1" ht="15" customHeight="1" outlineLevel="1">
      <c r="B32" s="30" t="s">
        <v>34</v>
      </c>
      <c r="I32" s="94" t="s">
        <v>214</v>
      </c>
      <c r="J32" s="12"/>
      <c r="K32" s="171">
        <v>14.4</v>
      </c>
      <c r="L32" s="38"/>
      <c r="M32" s="73"/>
      <c r="N32" s="38"/>
      <c r="O32" s="31">
        <v>74</v>
      </c>
      <c r="P32" s="72"/>
      <c r="Q32" s="72"/>
      <c r="R32" s="126"/>
      <c r="Y32" s="57"/>
      <c r="Z32" s="65"/>
    </row>
    <row r="33" spans="2:26" s="30" customFormat="1" ht="15" customHeight="1" hidden="1">
      <c r="B33" s="30" t="s">
        <v>26</v>
      </c>
      <c r="J33" s="12"/>
      <c r="K33" s="154">
        <v>0</v>
      </c>
      <c r="L33" s="73"/>
      <c r="M33" s="112"/>
      <c r="N33" s="73"/>
      <c r="O33" s="72">
        <v>0</v>
      </c>
      <c r="P33" s="72"/>
      <c r="Q33" s="72"/>
      <c r="R33" s="126"/>
      <c r="Y33" s="57"/>
      <c r="Z33" s="65"/>
    </row>
    <row r="34" spans="2:26" s="30" customFormat="1" ht="15" customHeight="1">
      <c r="B34" s="30" t="s">
        <v>197</v>
      </c>
      <c r="K34" s="172">
        <v>6.566</v>
      </c>
      <c r="L34" s="38"/>
      <c r="M34" s="89"/>
      <c r="N34" s="38"/>
      <c r="O34" s="198">
        <v>84</v>
      </c>
      <c r="P34" s="31"/>
      <c r="Q34" s="31"/>
      <c r="R34" s="126"/>
      <c r="Y34" s="57"/>
      <c r="Z34" s="65"/>
    </row>
    <row r="35" spans="1:26" s="30" customFormat="1" ht="15" customHeight="1">
      <c r="A35" s="30" t="s">
        <v>189</v>
      </c>
      <c r="J35" s="12"/>
      <c r="K35" s="95">
        <v>2794.2946600000037</v>
      </c>
      <c r="L35" s="38"/>
      <c r="M35" s="73"/>
      <c r="N35" s="38"/>
      <c r="O35" s="31">
        <f>SUM(O14:O34)</f>
        <v>1265.5232899999987</v>
      </c>
      <c r="P35" s="38"/>
      <c r="Q35" s="38"/>
      <c r="R35" s="126"/>
      <c r="Y35" s="57"/>
      <c r="Z35" s="65"/>
    </row>
    <row r="36" spans="10:26" s="30" customFormat="1" ht="15" customHeight="1">
      <c r="J36" s="12"/>
      <c r="K36" s="95"/>
      <c r="L36" s="38"/>
      <c r="M36" s="73"/>
      <c r="N36" s="38"/>
      <c r="P36" s="38"/>
      <c r="Q36" s="38"/>
      <c r="R36" s="126"/>
      <c r="Y36" s="57"/>
      <c r="Z36" s="65"/>
    </row>
    <row r="37" spans="1:26" s="30" customFormat="1" ht="15" customHeight="1">
      <c r="A37" s="30" t="s">
        <v>96</v>
      </c>
      <c r="J37" s="12"/>
      <c r="K37" s="193"/>
      <c r="L37" s="38"/>
      <c r="M37" s="73"/>
      <c r="N37" s="38"/>
      <c r="O37" s="72"/>
      <c r="P37" s="72"/>
      <c r="Q37" s="72"/>
      <c r="R37" s="126"/>
      <c r="Y37" s="57"/>
      <c r="Z37" s="65"/>
    </row>
    <row r="38" spans="2:26" s="30" customFormat="1" ht="15" customHeight="1">
      <c r="B38" s="30" t="s">
        <v>97</v>
      </c>
      <c r="J38" s="12"/>
      <c r="K38" s="132">
        <v>-5374.322999999999</v>
      </c>
      <c r="L38" s="38"/>
      <c r="M38" s="73"/>
      <c r="N38" s="38"/>
      <c r="O38" s="72">
        <v>-542</v>
      </c>
      <c r="P38" s="72"/>
      <c r="Q38" s="72"/>
      <c r="R38" s="126"/>
      <c r="Y38" s="57"/>
      <c r="Z38" s="65"/>
    </row>
    <row r="39" spans="2:26" s="30" customFormat="1" ht="15" customHeight="1" outlineLevel="1">
      <c r="B39" s="30" t="s">
        <v>98</v>
      </c>
      <c r="J39" s="12"/>
      <c r="K39" s="132">
        <v>557.268</v>
      </c>
      <c r="L39" s="38"/>
      <c r="M39" s="73"/>
      <c r="N39" s="38"/>
      <c r="O39" s="101">
        <v>343</v>
      </c>
      <c r="P39" s="101"/>
      <c r="Q39" s="101"/>
      <c r="R39" s="126"/>
      <c r="Y39" s="57"/>
      <c r="Z39" s="65"/>
    </row>
    <row r="40" spans="2:26" s="30" customFormat="1" ht="15" customHeight="1" hidden="1">
      <c r="B40" s="30" t="s">
        <v>150</v>
      </c>
      <c r="J40" s="12"/>
      <c r="K40" s="155">
        <v>0</v>
      </c>
      <c r="L40" s="73"/>
      <c r="M40" s="73"/>
      <c r="N40" s="73"/>
      <c r="O40" s="72">
        <v>0</v>
      </c>
      <c r="P40" s="72"/>
      <c r="Q40" s="72"/>
      <c r="R40" s="126"/>
      <c r="Y40" s="57"/>
      <c r="Z40" s="65"/>
    </row>
    <row r="41" spans="2:26" s="28" customFormat="1" ht="15" customHeight="1">
      <c r="B41" s="30" t="s">
        <v>150</v>
      </c>
      <c r="K41" s="170">
        <v>0</v>
      </c>
      <c r="L41" s="38"/>
      <c r="M41" s="89"/>
      <c r="N41" s="38"/>
      <c r="O41" s="31">
        <v>324</v>
      </c>
      <c r="P41" s="75"/>
      <c r="Q41" s="75"/>
      <c r="R41" s="118"/>
      <c r="Y41" s="57"/>
      <c r="Z41" s="65"/>
    </row>
    <row r="42" spans="2:26" s="30" customFormat="1" ht="15" customHeight="1">
      <c r="B42" s="30" t="s">
        <v>146</v>
      </c>
      <c r="J42" s="12"/>
      <c r="K42" s="96">
        <v>-286.317</v>
      </c>
      <c r="L42" s="38"/>
      <c r="M42" s="73"/>
      <c r="N42" s="38"/>
      <c r="O42" s="42">
        <v>-216</v>
      </c>
      <c r="P42" s="38"/>
      <c r="Q42" s="38"/>
      <c r="R42" s="126"/>
      <c r="Y42" s="57"/>
      <c r="Z42" s="65"/>
    </row>
    <row r="43" spans="1:26" s="30" customFormat="1" ht="15" customHeight="1">
      <c r="A43" s="28" t="s">
        <v>237</v>
      </c>
      <c r="B43" s="28"/>
      <c r="J43" s="12"/>
      <c r="K43" s="221">
        <v>-2309.377339999996</v>
      </c>
      <c r="L43" s="38"/>
      <c r="M43" s="73"/>
      <c r="N43" s="38"/>
      <c r="O43" s="41">
        <v>1174.6232899999986</v>
      </c>
      <c r="P43" s="73"/>
      <c r="Q43" s="73"/>
      <c r="R43" s="126"/>
      <c r="Y43" s="57"/>
      <c r="Z43" s="65"/>
    </row>
    <row r="44" spans="10:26" s="30" customFormat="1" ht="15" customHeight="1">
      <c r="J44" s="12"/>
      <c r="K44" s="155"/>
      <c r="L44" s="73"/>
      <c r="M44" s="73"/>
      <c r="N44" s="73"/>
      <c r="O44" s="169"/>
      <c r="P44" s="72"/>
      <c r="Q44" s="72"/>
      <c r="R44" s="126"/>
      <c r="Y44" s="57"/>
      <c r="Z44" s="65"/>
    </row>
    <row r="45" spans="1:26" s="30" customFormat="1" ht="15" customHeight="1" hidden="1" outlineLevel="1">
      <c r="A45" s="30" t="s">
        <v>99</v>
      </c>
      <c r="J45" s="12"/>
      <c r="K45" s="169"/>
      <c r="L45" s="73"/>
      <c r="M45" s="73"/>
      <c r="N45" s="73"/>
      <c r="O45" s="169"/>
      <c r="P45" s="76"/>
      <c r="Q45" s="76"/>
      <c r="R45" s="126"/>
      <c r="Y45" s="57"/>
      <c r="Z45" s="65"/>
    </row>
    <row r="46" spans="1:26" s="30" customFormat="1" ht="15" customHeight="1" collapsed="1">
      <c r="A46" s="30" t="s">
        <v>128</v>
      </c>
      <c r="J46" s="12"/>
      <c r="K46" s="173">
        <v>122.61</v>
      </c>
      <c r="L46" s="73"/>
      <c r="M46" s="73"/>
      <c r="N46" s="73"/>
      <c r="O46" s="179">
        <v>553</v>
      </c>
      <c r="P46" s="72"/>
      <c r="Q46" s="72"/>
      <c r="R46" s="126"/>
      <c r="Y46" s="57"/>
      <c r="Z46" s="65"/>
    </row>
    <row r="47" spans="1:26" s="30" customFormat="1" ht="15" customHeight="1" hidden="1" outlineLevel="1">
      <c r="A47" s="30" t="s">
        <v>25</v>
      </c>
      <c r="J47" s="12"/>
      <c r="K47" s="177">
        <v>0</v>
      </c>
      <c r="L47" s="73"/>
      <c r="M47" s="73"/>
      <c r="N47" s="73"/>
      <c r="O47" s="176">
        <v>0</v>
      </c>
      <c r="P47" s="72"/>
      <c r="Q47" s="72"/>
      <c r="R47" s="126"/>
      <c r="Y47" s="57"/>
      <c r="Z47" s="65"/>
    </row>
    <row r="48" spans="1:26" s="30" customFormat="1" ht="15" customHeight="1" collapsed="1">
      <c r="A48" s="30" t="s">
        <v>110</v>
      </c>
      <c r="J48" s="12"/>
      <c r="K48" s="175">
        <v>5.75</v>
      </c>
      <c r="L48" s="73"/>
      <c r="M48" s="73"/>
      <c r="N48" s="73"/>
      <c r="O48" s="176">
        <v>2</v>
      </c>
      <c r="P48" s="72"/>
      <c r="Q48" s="72"/>
      <c r="R48" s="126"/>
      <c r="Y48" s="57"/>
      <c r="Z48" s="65"/>
    </row>
    <row r="49" spans="1:26" s="30" customFormat="1" ht="15" customHeight="1" hidden="1" outlineLevel="1">
      <c r="A49" s="30" t="s">
        <v>194</v>
      </c>
      <c r="J49" s="12"/>
      <c r="K49" s="177">
        <v>0</v>
      </c>
      <c r="L49" s="73"/>
      <c r="M49" s="73"/>
      <c r="N49" s="73"/>
      <c r="O49" s="176">
        <v>0</v>
      </c>
      <c r="P49" s="72"/>
      <c r="Q49" s="72"/>
      <c r="R49" s="126"/>
      <c r="Y49" s="57"/>
      <c r="Z49" s="65"/>
    </row>
    <row r="50" spans="1:26" s="30" customFormat="1" ht="15" customHeight="1" collapsed="1">
      <c r="A50" s="30" t="s">
        <v>209</v>
      </c>
      <c r="I50" s="94"/>
      <c r="J50" s="12"/>
      <c r="K50" s="174">
        <v>-312.829</v>
      </c>
      <c r="L50" s="73"/>
      <c r="M50" s="73"/>
      <c r="N50" s="73"/>
      <c r="O50" s="174">
        <v>-352</v>
      </c>
      <c r="P50" s="76"/>
      <c r="Q50" s="76"/>
      <c r="R50" s="126"/>
      <c r="Y50" s="57"/>
      <c r="Z50" s="65"/>
    </row>
    <row r="51" spans="1:26" s="30" customFormat="1" ht="15" customHeight="1" hidden="1">
      <c r="A51" s="30" t="s">
        <v>210</v>
      </c>
      <c r="J51" s="12"/>
      <c r="K51" s="175">
        <v>0</v>
      </c>
      <c r="L51" s="73"/>
      <c r="M51" s="73"/>
      <c r="N51" s="73"/>
      <c r="O51" s="176">
        <v>0</v>
      </c>
      <c r="P51" s="72"/>
      <c r="Q51" s="72"/>
      <c r="R51" s="126"/>
      <c r="W51" s="38"/>
      <c r="Y51" s="57"/>
      <c r="Z51" s="65"/>
    </row>
    <row r="52" spans="1:26" s="28" customFormat="1" ht="15" customHeight="1">
      <c r="A52" s="30" t="s">
        <v>151</v>
      </c>
      <c r="B52" s="30"/>
      <c r="K52" s="175">
        <v>6.537</v>
      </c>
      <c r="L52" s="41"/>
      <c r="M52" s="200"/>
      <c r="N52" s="41"/>
      <c r="O52" s="204">
        <v>0</v>
      </c>
      <c r="P52" s="75"/>
      <c r="Q52" s="75"/>
      <c r="R52" s="118"/>
      <c r="Y52" s="57"/>
      <c r="Z52" s="65"/>
    </row>
    <row r="53" spans="1:26" s="30" customFormat="1" ht="15" customHeight="1">
      <c r="A53" s="30" t="s">
        <v>40</v>
      </c>
      <c r="J53" s="12"/>
      <c r="K53" s="203">
        <v>4.736</v>
      </c>
      <c r="L53" s="73"/>
      <c r="M53" s="73"/>
      <c r="N53" s="73"/>
      <c r="O53" s="205">
        <v>5</v>
      </c>
      <c r="P53" s="38"/>
      <c r="Q53" s="38"/>
      <c r="R53" s="126"/>
      <c r="Y53" s="57"/>
      <c r="Z53" s="65"/>
    </row>
    <row r="54" spans="1:26" s="30" customFormat="1" ht="15" customHeight="1">
      <c r="A54" s="28" t="s">
        <v>238</v>
      </c>
      <c r="B54" s="28"/>
      <c r="J54" s="12"/>
      <c r="K54" s="73">
        <v>-173.196</v>
      </c>
      <c r="L54" s="73"/>
      <c r="M54" s="73"/>
      <c r="N54" s="73"/>
      <c r="O54" s="73">
        <v>208</v>
      </c>
      <c r="P54" s="38"/>
      <c r="Q54" s="38"/>
      <c r="R54" s="126"/>
      <c r="Y54" s="57"/>
      <c r="Z54" s="65"/>
    </row>
    <row r="55" spans="8:26" s="30" customFormat="1" ht="15" customHeight="1">
      <c r="H55" s="39"/>
      <c r="J55" s="12"/>
      <c r="K55" s="201"/>
      <c r="L55" s="73"/>
      <c r="M55" s="73"/>
      <c r="N55" s="73"/>
      <c r="O55" s="72"/>
      <c r="P55" s="72"/>
      <c r="Q55" s="72"/>
      <c r="R55" s="126"/>
      <c r="Y55" s="57"/>
      <c r="Z55" s="65"/>
    </row>
    <row r="56" spans="1:26" s="30" customFormat="1" ht="15" customHeight="1" outlineLevel="1">
      <c r="A56" s="30" t="s">
        <v>100</v>
      </c>
      <c r="H56" s="39"/>
      <c r="J56" s="12"/>
      <c r="K56" s="201"/>
      <c r="L56" s="73"/>
      <c r="M56" s="73"/>
      <c r="N56" s="73"/>
      <c r="O56" s="169"/>
      <c r="P56" s="72"/>
      <c r="Q56" s="72"/>
      <c r="R56" s="126"/>
      <c r="Y56" s="57"/>
      <c r="Z56" s="65"/>
    </row>
    <row r="57" spans="1:26" s="30" customFormat="1" ht="15" customHeight="1">
      <c r="A57" s="30" t="s">
        <v>211</v>
      </c>
      <c r="H57" s="39"/>
      <c r="J57" s="12"/>
      <c r="K57" s="178">
        <v>3246.238</v>
      </c>
      <c r="L57" s="73"/>
      <c r="M57" s="73"/>
      <c r="N57" s="73"/>
      <c r="O57" s="179">
        <v>-553</v>
      </c>
      <c r="P57" s="72"/>
      <c r="Q57" s="72"/>
      <c r="R57" s="126"/>
      <c r="Y57" s="57"/>
      <c r="Z57" s="65"/>
    </row>
    <row r="58" spans="1:26" s="30" customFormat="1" ht="15" customHeight="1">
      <c r="A58" s="30" t="s">
        <v>198</v>
      </c>
      <c r="H58" s="39"/>
      <c r="J58" s="12"/>
      <c r="K58" s="180">
        <v>19.66</v>
      </c>
      <c r="L58" s="73"/>
      <c r="M58" s="73"/>
      <c r="N58" s="73"/>
      <c r="O58" s="176">
        <v>0</v>
      </c>
      <c r="P58" s="72"/>
      <c r="Q58" s="72"/>
      <c r="R58" s="126"/>
      <c r="Y58" s="57"/>
      <c r="Z58" s="65"/>
    </row>
    <row r="59" spans="1:26" s="30" customFormat="1" ht="15" customHeight="1">
      <c r="A59" s="30" t="s">
        <v>121</v>
      </c>
      <c r="H59" s="39"/>
      <c r="J59" s="12"/>
      <c r="K59" s="180">
        <v>-925.283</v>
      </c>
      <c r="L59" s="73"/>
      <c r="M59" s="73"/>
      <c r="N59" s="73"/>
      <c r="O59" s="176">
        <v>-1041</v>
      </c>
      <c r="P59" s="72"/>
      <c r="Q59" s="72"/>
      <c r="R59" s="126"/>
      <c r="Y59" s="57"/>
      <c r="Z59" s="65"/>
    </row>
    <row r="60" spans="1:26" s="30" customFormat="1" ht="15" customHeight="1" outlineLevel="1">
      <c r="A60" s="30" t="s">
        <v>107</v>
      </c>
      <c r="H60" s="39"/>
      <c r="J60" s="12"/>
      <c r="K60" s="180">
        <v>-117.456</v>
      </c>
      <c r="L60" s="73"/>
      <c r="M60" s="73"/>
      <c r="N60" s="73"/>
      <c r="O60" s="176">
        <v>-772</v>
      </c>
      <c r="P60" s="72"/>
      <c r="Q60" s="72"/>
      <c r="R60" s="126"/>
      <c r="Y60" s="57"/>
      <c r="Z60" s="65"/>
    </row>
    <row r="61" spans="1:26" s="30" customFormat="1" ht="15" customHeight="1">
      <c r="A61" s="30" t="s">
        <v>106</v>
      </c>
      <c r="H61" s="39"/>
      <c r="J61" s="12"/>
      <c r="K61" s="180">
        <v>-54.44</v>
      </c>
      <c r="L61" s="73"/>
      <c r="M61" s="73"/>
      <c r="N61" s="73"/>
      <c r="O61" s="180">
        <v>-154</v>
      </c>
      <c r="P61" s="72"/>
      <c r="Q61" s="72"/>
      <c r="R61" s="126"/>
      <c r="Y61" s="57"/>
      <c r="Z61" s="65"/>
    </row>
    <row r="62" spans="1:26" s="30" customFormat="1" ht="15" customHeight="1">
      <c r="A62" s="30" t="s">
        <v>186</v>
      </c>
      <c r="H62" s="39"/>
      <c r="I62" s="94"/>
      <c r="J62" s="12"/>
      <c r="K62" s="176">
        <v>0</v>
      </c>
      <c r="L62" s="73"/>
      <c r="M62" s="111"/>
      <c r="N62" s="73"/>
      <c r="O62" s="180">
        <v>-5000</v>
      </c>
      <c r="P62" s="72"/>
      <c r="Q62" s="72"/>
      <c r="R62" s="126"/>
      <c r="Y62" s="57"/>
      <c r="Z62" s="65"/>
    </row>
    <row r="63" spans="1:26" s="28" customFormat="1" ht="15" customHeight="1" collapsed="1">
      <c r="A63" s="30" t="s">
        <v>30</v>
      </c>
      <c r="B63" s="30"/>
      <c r="H63" s="40"/>
      <c r="J63" s="199"/>
      <c r="K63" s="180">
        <v>-4.875</v>
      </c>
      <c r="L63" s="73"/>
      <c r="M63" s="207"/>
      <c r="N63" s="73"/>
      <c r="O63" s="176">
        <v>-5</v>
      </c>
      <c r="P63" s="75"/>
      <c r="Q63" s="75"/>
      <c r="R63" s="118"/>
      <c r="S63" s="64"/>
      <c r="T63" s="64"/>
      <c r="U63" s="64"/>
      <c r="W63" s="64"/>
      <c r="X63" s="64"/>
      <c r="Z63" s="64"/>
    </row>
    <row r="64" spans="1:18" s="30" customFormat="1" ht="15" customHeight="1">
      <c r="A64" s="30" t="s">
        <v>239</v>
      </c>
      <c r="J64" s="12"/>
      <c r="K64" s="181">
        <v>0</v>
      </c>
      <c r="L64" s="73"/>
      <c r="M64" s="73"/>
      <c r="N64" s="73"/>
      <c r="O64" s="206">
        <v>163</v>
      </c>
      <c r="P64" s="73"/>
      <c r="Q64" s="73"/>
      <c r="R64" s="126"/>
    </row>
    <row r="65" spans="1:18" s="30" customFormat="1" ht="15" customHeight="1">
      <c r="A65" s="30" t="s">
        <v>185</v>
      </c>
      <c r="B65" s="28"/>
      <c r="J65" s="12"/>
      <c r="K65" s="181">
        <v>0</v>
      </c>
      <c r="L65" s="73"/>
      <c r="M65" s="73"/>
      <c r="N65" s="73"/>
      <c r="O65" s="206">
        <v>11658</v>
      </c>
      <c r="P65" s="38"/>
      <c r="Q65" s="38"/>
      <c r="R65" s="126"/>
    </row>
    <row r="66" spans="1:18" s="28" customFormat="1" ht="15" customHeight="1">
      <c r="A66" s="30" t="s">
        <v>108</v>
      </c>
      <c r="B66" s="30"/>
      <c r="I66" s="28" t="s">
        <v>149</v>
      </c>
      <c r="K66" s="216">
        <v>0</v>
      </c>
      <c r="L66" s="41"/>
      <c r="M66" s="41"/>
      <c r="N66" s="41"/>
      <c r="O66" s="215">
        <v>0</v>
      </c>
      <c r="P66" s="75"/>
      <c r="Q66" s="75"/>
      <c r="R66" s="118"/>
    </row>
    <row r="67" spans="1:18" s="30" customFormat="1" ht="21.75" customHeight="1">
      <c r="A67" s="30" t="s">
        <v>195</v>
      </c>
      <c r="J67" s="12"/>
      <c r="K67" s="220">
        <v>2163.8639999999996</v>
      </c>
      <c r="L67" s="73"/>
      <c r="M67" s="73"/>
      <c r="N67" s="73"/>
      <c r="O67" s="220">
        <f>SUM(O57:O66)</f>
        <v>4296</v>
      </c>
      <c r="P67" s="38"/>
      <c r="Q67" s="38"/>
      <c r="R67" s="126"/>
    </row>
    <row r="68" spans="2:18" s="28" customFormat="1" ht="7.5" customHeight="1">
      <c r="B68" s="30"/>
      <c r="K68" s="41"/>
      <c r="L68" s="41"/>
      <c r="M68" s="41"/>
      <c r="N68" s="41"/>
      <c r="O68" s="41"/>
      <c r="P68" s="41"/>
      <c r="Q68" s="41"/>
      <c r="R68" s="118"/>
    </row>
    <row r="69" spans="2:18" s="30" customFormat="1" ht="15" customHeight="1">
      <c r="B69" s="28"/>
      <c r="J69" s="12"/>
      <c r="K69" s="73"/>
      <c r="L69" s="73"/>
      <c r="M69" s="73"/>
      <c r="N69" s="73"/>
      <c r="O69" s="73"/>
      <c r="P69" s="38"/>
      <c r="Q69" s="38"/>
      <c r="R69" s="126"/>
    </row>
    <row r="70" spans="1:18" s="28" customFormat="1" ht="15" customHeight="1">
      <c r="A70" s="28" t="s">
        <v>240</v>
      </c>
      <c r="I70" s="29"/>
      <c r="K70" s="202">
        <v>-318.70933999999625</v>
      </c>
      <c r="L70" s="41"/>
      <c r="M70" s="41"/>
      <c r="N70" s="41"/>
      <c r="O70" s="202">
        <v>5678.623289999999</v>
      </c>
      <c r="P70" s="85"/>
      <c r="Q70" s="85"/>
      <c r="R70" s="118"/>
    </row>
    <row r="71" spans="2:18" s="28" customFormat="1" ht="15" customHeight="1">
      <c r="B71" s="30"/>
      <c r="I71" s="41"/>
      <c r="K71" s="202"/>
      <c r="L71" s="118"/>
      <c r="M71" s="118"/>
      <c r="N71" s="118"/>
      <c r="O71" s="202"/>
      <c r="R71" s="118"/>
    </row>
    <row r="72" spans="1:18" s="28" customFormat="1" ht="15" customHeight="1">
      <c r="A72" s="28" t="s">
        <v>31</v>
      </c>
      <c r="B72" s="30"/>
      <c r="I72" s="41"/>
      <c r="K72" s="202">
        <v>-3158.193</v>
      </c>
      <c r="L72" s="118"/>
      <c r="M72" s="118"/>
      <c r="N72" s="118"/>
      <c r="O72" s="202">
        <v>-11187</v>
      </c>
      <c r="R72" s="118"/>
    </row>
    <row r="73" spans="1:18" s="28" customFormat="1" ht="15" customHeight="1" hidden="1">
      <c r="A73" s="7"/>
      <c r="B73" s="7"/>
      <c r="I73" s="41"/>
      <c r="K73" s="133"/>
      <c r="R73" s="118"/>
    </row>
    <row r="74" spans="2:18" s="28" customFormat="1" ht="15" customHeight="1">
      <c r="B74" s="30"/>
      <c r="I74" s="41"/>
      <c r="K74" s="202"/>
      <c r="L74" s="118"/>
      <c r="M74" s="118"/>
      <c r="N74" s="118"/>
      <c r="O74" s="202"/>
      <c r="R74" s="118"/>
    </row>
    <row r="75" spans="1:18" s="30" customFormat="1" ht="15" customHeight="1" thickBot="1">
      <c r="A75" s="57" t="s">
        <v>32</v>
      </c>
      <c r="B75" s="28"/>
      <c r="D75" s="7"/>
      <c r="I75" s="30" t="s">
        <v>113</v>
      </c>
      <c r="K75" s="219">
        <v>-3476.9023399999965</v>
      </c>
      <c r="L75" s="126"/>
      <c r="M75" s="126"/>
      <c r="N75" s="217"/>
      <c r="O75" s="218">
        <v>-5508.376710000001</v>
      </c>
      <c r="P75" s="41"/>
      <c r="Q75" s="41"/>
      <c r="R75" s="126"/>
    </row>
    <row r="76" spans="1:18" s="30" customFormat="1" ht="15" customHeight="1" thickTop="1">
      <c r="A76" s="57"/>
      <c r="B76" s="28"/>
      <c r="D76" s="7"/>
      <c r="K76" s="31"/>
      <c r="R76" s="126"/>
    </row>
    <row r="77" spans="1:19" ht="15" customHeight="1">
      <c r="A77" s="59" t="s">
        <v>149</v>
      </c>
      <c r="B77" s="30" t="s">
        <v>33</v>
      </c>
      <c r="C77" s="7"/>
      <c r="D77" s="7"/>
      <c r="E77" s="7"/>
      <c r="F77" s="7"/>
      <c r="K77" s="27"/>
      <c r="L77" s="7"/>
      <c r="M77" s="27"/>
      <c r="N77" s="7"/>
      <c r="O77" s="7"/>
      <c r="P77" s="7"/>
      <c r="Q77" s="7"/>
      <c r="R77" s="46"/>
      <c r="S77" s="7"/>
    </row>
    <row r="78" ht="15" customHeight="1">
      <c r="R78" s="47"/>
    </row>
    <row r="79" ht="15" customHeight="1">
      <c r="R79" s="47"/>
    </row>
    <row r="80" spans="1:18" ht="15" customHeight="1">
      <c r="A80" s="12" t="s">
        <v>5</v>
      </c>
      <c r="R80" s="47"/>
    </row>
    <row r="81" spans="1:18" ht="15" customHeight="1">
      <c r="A81" s="12" t="s">
        <v>204</v>
      </c>
      <c r="R81" s="47"/>
    </row>
    <row r="82" ht="15.75">
      <c r="R82" s="47"/>
    </row>
    <row r="83" ht="15.75">
      <c r="R83" s="47"/>
    </row>
    <row r="84" ht="15.75">
      <c r="R84" s="47"/>
    </row>
    <row r="85" ht="15.75">
      <c r="R85" s="47"/>
    </row>
    <row r="86" ht="15.75">
      <c r="R86" s="47"/>
    </row>
    <row r="87" ht="15.75">
      <c r="R87" s="47"/>
    </row>
    <row r="88" ht="15.75">
      <c r="R88" s="47"/>
    </row>
    <row r="89" ht="15.75">
      <c r="R89" s="47"/>
    </row>
    <row r="90" ht="15.75">
      <c r="R90" s="47"/>
    </row>
    <row r="91" ht="15.75">
      <c r="R91" s="47"/>
    </row>
    <row r="92" ht="15.75">
      <c r="R92" s="47"/>
    </row>
    <row r="93" ht="15.75">
      <c r="R93" s="47"/>
    </row>
    <row r="94" ht="15.75">
      <c r="R94" s="47"/>
    </row>
    <row r="95" ht="15.75">
      <c r="R95" s="47"/>
    </row>
    <row r="96" ht="15.75">
      <c r="R96" s="47"/>
    </row>
    <row r="97" ht="15.75">
      <c r="R97" s="47"/>
    </row>
    <row r="98" ht="15.75">
      <c r="R98" s="47"/>
    </row>
    <row r="99" ht="15.75">
      <c r="R99" s="47"/>
    </row>
    <row r="100" ht="15.75">
      <c r="R100" s="47"/>
    </row>
    <row r="101" ht="15.75">
      <c r="R101" s="47"/>
    </row>
    <row r="102" ht="15.75">
      <c r="R102" s="47"/>
    </row>
    <row r="103" ht="15.75">
      <c r="R103" s="47"/>
    </row>
    <row r="104" ht="15.75">
      <c r="R104" s="47"/>
    </row>
    <row r="105" ht="15.75">
      <c r="R105" s="47"/>
    </row>
    <row r="106" ht="15.75">
      <c r="R106" s="47"/>
    </row>
    <row r="107" ht="15.75">
      <c r="R107" s="47"/>
    </row>
    <row r="108" ht="15.75">
      <c r="R108" s="47"/>
    </row>
    <row r="109" ht="15.75">
      <c r="R109" s="47"/>
    </row>
    <row r="110" ht="15.75">
      <c r="R110" s="47"/>
    </row>
    <row r="111" ht="15.75">
      <c r="R111" s="47"/>
    </row>
    <row r="112" ht="15.75">
      <c r="R112" s="47"/>
    </row>
    <row r="113" ht="15.75">
      <c r="R113" s="47"/>
    </row>
    <row r="114" ht="15.75">
      <c r="R114" s="47"/>
    </row>
    <row r="115" ht="15.75">
      <c r="R115" s="47"/>
    </row>
    <row r="116" ht="15.75">
      <c r="R116" s="47"/>
    </row>
    <row r="117" ht="15.75">
      <c r="R117" s="47"/>
    </row>
    <row r="118" ht="15.75">
      <c r="R118" s="47"/>
    </row>
    <row r="119" ht="15.75">
      <c r="R119" s="47"/>
    </row>
    <row r="120" ht="15.75">
      <c r="R120" s="47"/>
    </row>
    <row r="121" ht="15.75">
      <c r="R121" s="47"/>
    </row>
    <row r="122" ht="15.75">
      <c r="R122" s="47"/>
    </row>
    <row r="123" ht="15.75">
      <c r="R123" s="47"/>
    </row>
    <row r="124" ht="15.75">
      <c r="R124" s="47"/>
    </row>
    <row r="125" ht="15.75">
      <c r="R125" s="47"/>
    </row>
    <row r="126" ht="15.75">
      <c r="R126" s="47"/>
    </row>
    <row r="127" ht="15.75">
      <c r="R127" s="47"/>
    </row>
    <row r="128" ht="15.75">
      <c r="R128" s="47"/>
    </row>
    <row r="129" ht="15.75">
      <c r="R129" s="47"/>
    </row>
    <row r="130" ht="15.75">
      <c r="R130" s="47"/>
    </row>
    <row r="131" ht="15.75">
      <c r="R131" s="47"/>
    </row>
    <row r="132" ht="15.75">
      <c r="R132" s="47"/>
    </row>
    <row r="133" ht="15.75">
      <c r="R133" s="47"/>
    </row>
    <row r="134" ht="15.75">
      <c r="R134" s="47"/>
    </row>
    <row r="135" ht="15.75">
      <c r="R135" s="47"/>
    </row>
    <row r="136" ht="15.75">
      <c r="R136" s="47"/>
    </row>
    <row r="137" ht="15.75">
      <c r="R137" s="47"/>
    </row>
    <row r="138" ht="15.75">
      <c r="R138" s="47"/>
    </row>
    <row r="139" ht="15.75">
      <c r="R139" s="47"/>
    </row>
    <row r="140" ht="15.75">
      <c r="R140" s="47"/>
    </row>
    <row r="141" ht="15.75">
      <c r="R141" s="47"/>
    </row>
    <row r="142" ht="15.75">
      <c r="R142" s="47"/>
    </row>
    <row r="143" ht="15.75">
      <c r="R143" s="47"/>
    </row>
    <row r="144" ht="15.75">
      <c r="R144" s="47"/>
    </row>
    <row r="145" ht="15.75">
      <c r="R145" s="47"/>
    </row>
    <row r="146" ht="15.75">
      <c r="R146" s="47"/>
    </row>
    <row r="147" ht="15.75">
      <c r="R147" s="47"/>
    </row>
    <row r="148" ht="15.75">
      <c r="R148" s="47"/>
    </row>
    <row r="149" ht="15.75">
      <c r="R149" s="47"/>
    </row>
    <row r="150" ht="15.75">
      <c r="R150" s="47"/>
    </row>
    <row r="151" ht="15.75">
      <c r="R151" s="47"/>
    </row>
    <row r="152" ht="15.75">
      <c r="R152" s="47"/>
    </row>
    <row r="153" ht="15.75">
      <c r="R153" s="47"/>
    </row>
    <row r="154" ht="15.75">
      <c r="R154" s="47"/>
    </row>
    <row r="155" ht="15.75">
      <c r="R155" s="47"/>
    </row>
    <row r="156" ht="15.75">
      <c r="R156" s="47"/>
    </row>
    <row r="157" ht="15.75">
      <c r="R157" s="47"/>
    </row>
    <row r="158" ht="15.75">
      <c r="R158" s="47"/>
    </row>
    <row r="159" ht="15.75">
      <c r="R159" s="47"/>
    </row>
    <row r="160" ht="15.75">
      <c r="R160" s="47"/>
    </row>
    <row r="161" ht="15.75">
      <c r="R161" s="47"/>
    </row>
    <row r="162" ht="15.75">
      <c r="R162" s="47"/>
    </row>
    <row r="163" ht="15.75">
      <c r="R163" s="47"/>
    </row>
    <row r="164" ht="15.75">
      <c r="R164" s="47"/>
    </row>
    <row r="165" ht="15.75">
      <c r="R165" s="47"/>
    </row>
    <row r="166" ht="15.75">
      <c r="R166" s="47"/>
    </row>
    <row r="167" ht="15.75">
      <c r="R167" s="47"/>
    </row>
    <row r="168" ht="15.75">
      <c r="R168" s="47"/>
    </row>
    <row r="169" ht="15.75">
      <c r="R169" s="47"/>
    </row>
    <row r="170" ht="15.75">
      <c r="R170" s="47"/>
    </row>
    <row r="171" ht="15.75">
      <c r="R171" s="47"/>
    </row>
    <row r="172" ht="15.75">
      <c r="R172" s="47"/>
    </row>
    <row r="173" ht="15.75">
      <c r="R173" s="47"/>
    </row>
    <row r="174" ht="15.75">
      <c r="R174" s="47"/>
    </row>
    <row r="175" ht="15.75">
      <c r="R175" s="47"/>
    </row>
    <row r="176" ht="15.75">
      <c r="R176" s="47"/>
    </row>
    <row r="177" ht="15.75">
      <c r="R177" s="47"/>
    </row>
    <row r="178" ht="15.75">
      <c r="R178" s="47"/>
    </row>
    <row r="179" ht="15.75">
      <c r="R179" s="47"/>
    </row>
    <row r="180" ht="15.75">
      <c r="R180" s="47"/>
    </row>
    <row r="181" ht="15.75">
      <c r="R181" s="47"/>
    </row>
    <row r="182" ht="15.75">
      <c r="R182" s="47"/>
    </row>
    <row r="183" ht="15.75">
      <c r="R183" s="47"/>
    </row>
    <row r="184" ht="15.75">
      <c r="R184" s="47"/>
    </row>
    <row r="185" ht="15.75">
      <c r="R185" s="47"/>
    </row>
    <row r="186" ht="15.75">
      <c r="R186" s="47"/>
    </row>
    <row r="187" ht="15.75">
      <c r="R187" s="47"/>
    </row>
    <row r="188" ht="15.75">
      <c r="R188" s="47"/>
    </row>
    <row r="189" ht="15.75">
      <c r="R189" s="47"/>
    </row>
    <row r="190" ht="15.75">
      <c r="R190" s="47"/>
    </row>
    <row r="191" ht="15.75">
      <c r="R191" s="47"/>
    </row>
    <row r="192" ht="15.75">
      <c r="R192" s="47"/>
    </row>
    <row r="193" ht="15.75">
      <c r="R193" s="47"/>
    </row>
    <row r="194" ht="15.75">
      <c r="R194" s="47"/>
    </row>
    <row r="195" ht="15.75">
      <c r="R195" s="47"/>
    </row>
    <row r="196" ht="15.75">
      <c r="R196" s="47"/>
    </row>
    <row r="197" ht="15.75">
      <c r="R197" s="47"/>
    </row>
    <row r="198" ht="15.75">
      <c r="R198" s="47"/>
    </row>
    <row r="199" ht="15.75">
      <c r="R199" s="47"/>
    </row>
    <row r="200" ht="15.75">
      <c r="R200" s="47"/>
    </row>
    <row r="201" ht="15.75">
      <c r="R201" s="47"/>
    </row>
    <row r="202" ht="15.75">
      <c r="R202" s="47"/>
    </row>
    <row r="203" ht="15.75">
      <c r="R203" s="47"/>
    </row>
    <row r="204" ht="15.75">
      <c r="R204" s="47"/>
    </row>
    <row r="205" ht="15.75">
      <c r="R205" s="47"/>
    </row>
    <row r="206" ht="15.75">
      <c r="R206" s="47"/>
    </row>
    <row r="207" ht="15.75">
      <c r="R207" s="47"/>
    </row>
    <row r="208" ht="15.75">
      <c r="R208" s="47"/>
    </row>
    <row r="209" ht="15.75">
      <c r="R209" s="47"/>
    </row>
    <row r="210" ht="15.75">
      <c r="R210" s="47"/>
    </row>
    <row r="211" ht="15.75">
      <c r="R211" s="47"/>
    </row>
    <row r="212" ht="15.75">
      <c r="R212" s="47"/>
    </row>
    <row r="213" ht="15.75">
      <c r="R213" s="47"/>
    </row>
    <row r="214" ht="15.75">
      <c r="R214" s="47"/>
    </row>
    <row r="215" ht="15.75">
      <c r="R215" s="47"/>
    </row>
    <row r="216" ht="15.75">
      <c r="R216" s="47"/>
    </row>
    <row r="217" ht="15.75">
      <c r="R217" s="47"/>
    </row>
    <row r="218" ht="15.75">
      <c r="R218" s="47"/>
    </row>
    <row r="219" ht="15.75">
      <c r="R219" s="47"/>
    </row>
    <row r="220" ht="15.75">
      <c r="R220" s="47"/>
    </row>
    <row r="221" ht="15.75">
      <c r="R221" s="47"/>
    </row>
    <row r="222" ht="15.75">
      <c r="R222" s="47"/>
    </row>
    <row r="223" ht="15.75">
      <c r="R223" s="47"/>
    </row>
    <row r="224" ht="15.75">
      <c r="R224" s="47"/>
    </row>
    <row r="225" ht="15.75">
      <c r="R225" s="47"/>
    </row>
    <row r="226" ht="15.75">
      <c r="R226" s="47"/>
    </row>
    <row r="227" ht="15.75">
      <c r="R227" s="47"/>
    </row>
    <row r="228" ht="15.75">
      <c r="R228" s="47"/>
    </row>
    <row r="229" ht="15.75">
      <c r="R229" s="47"/>
    </row>
    <row r="230" ht="15.75">
      <c r="R230" s="47"/>
    </row>
    <row r="231" ht="15.75">
      <c r="R231" s="47"/>
    </row>
    <row r="232" ht="15.75">
      <c r="R232" s="47"/>
    </row>
    <row r="233" ht="15.75">
      <c r="R233" s="47"/>
    </row>
    <row r="234" ht="15.75">
      <c r="R234" s="47"/>
    </row>
    <row r="235" ht="15.75">
      <c r="R235" s="47"/>
    </row>
    <row r="236" ht="15.75">
      <c r="R236" s="47"/>
    </row>
    <row r="237" ht="15.75">
      <c r="R237" s="47"/>
    </row>
    <row r="238" ht="15.75">
      <c r="R238" s="47"/>
    </row>
  </sheetData>
  <printOptions horizontalCentered="1"/>
  <pageMargins left="0.5" right="0.22" top="0.25" bottom="0.25" header="0" footer="0"/>
  <pageSetup horizontalDpi="300" verticalDpi="300" orientation="portrait" paperSize="9" scale="67" r:id="rId1"/>
  <headerFooter alignWithMargins="0">
    <oddFooter>&amp;C&amp;8 &amp;12 4&amp;R&amp;8&amp;D  &amp;T</oddFooter>
  </headerFooter>
  <colBreaks count="1" manualBreakCount="1">
    <brk id="16" max="7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1">
      <pane xSplit="3" ySplit="5" topLeftCell="I13" activePane="bottomRight" state="frozen"/>
      <selection pane="topLeft" activeCell="P30" sqref="P30"/>
      <selection pane="topRight" activeCell="P30" sqref="P30"/>
      <selection pane="bottomLeft" activeCell="P30" sqref="P30"/>
      <selection pane="bottomRight" activeCell="A2" sqref="A2"/>
    </sheetView>
  </sheetViews>
  <sheetFormatPr defaultColWidth="9.140625" defaultRowHeight="12.75"/>
  <cols>
    <col min="1" max="3" width="12.421875" style="1" customWidth="1"/>
    <col min="4" max="4" width="15.00390625" style="1" customWidth="1"/>
    <col min="5" max="5" width="12.421875" style="1" customWidth="1"/>
    <col min="6" max="6" width="2.140625" style="1" hidden="1" customWidth="1"/>
    <col min="7" max="8" width="12.421875" style="1" customWidth="1"/>
    <col min="9" max="9" width="15.57421875" style="1" customWidth="1"/>
    <col min="10" max="10" width="16.8515625" style="1" customWidth="1"/>
    <col min="11" max="11" width="12.421875" style="1" customWidth="1"/>
    <col min="12" max="12" width="2.28125" style="1" customWidth="1"/>
    <col min="13" max="13" width="15.28125" style="1" customWidth="1"/>
    <col min="14" max="14" width="12.421875" style="1" customWidth="1"/>
    <col min="15" max="15" width="16.421875" style="1" customWidth="1"/>
    <col min="16" max="16384" width="12.421875" style="1" customWidth="1"/>
  </cols>
  <sheetData>
    <row r="1" spans="1:13" ht="15.75">
      <c r="A1" s="2" t="s">
        <v>41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2" t="s">
        <v>145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2"/>
      <c r="D3" s="3"/>
      <c r="E3" s="3"/>
      <c r="F3" s="3"/>
      <c r="G3" s="3"/>
      <c r="H3" s="3"/>
      <c r="I3" s="3"/>
      <c r="J3" s="3"/>
      <c r="K3" s="3"/>
      <c r="L3" s="3"/>
      <c r="M3" s="3"/>
    </row>
    <row r="4" spans="4:13" ht="15">
      <c r="D4" s="3" t="s">
        <v>42</v>
      </c>
      <c r="E4" s="3" t="s">
        <v>43</v>
      </c>
      <c r="F4" s="3" t="s">
        <v>44</v>
      </c>
      <c r="G4" s="3" t="s">
        <v>45</v>
      </c>
      <c r="H4" s="3" t="s">
        <v>46</v>
      </c>
      <c r="I4" s="3" t="s">
        <v>47</v>
      </c>
      <c r="J4" s="3" t="s">
        <v>133</v>
      </c>
      <c r="K4" s="3" t="s">
        <v>48</v>
      </c>
      <c r="L4" s="3"/>
      <c r="M4" s="3" t="s">
        <v>49</v>
      </c>
    </row>
    <row r="5" spans="4:13" ht="15">
      <c r="D5" s="3"/>
      <c r="E5" s="3" t="s">
        <v>50</v>
      </c>
      <c r="F5" s="3" t="s">
        <v>51</v>
      </c>
      <c r="G5" s="3" t="s">
        <v>52</v>
      </c>
      <c r="H5" s="3" t="s">
        <v>53</v>
      </c>
      <c r="I5" s="3" t="s">
        <v>54</v>
      </c>
      <c r="J5" s="3" t="s">
        <v>134</v>
      </c>
      <c r="K5" s="3" t="s">
        <v>55</v>
      </c>
      <c r="L5" s="3"/>
      <c r="M5" s="3" t="s">
        <v>55</v>
      </c>
    </row>
    <row r="6" spans="4:13" ht="15"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>
      <c r="A7" s="50" t="s">
        <v>37</v>
      </c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" t="s">
        <v>56</v>
      </c>
      <c r="D8" s="8">
        <v>1207260</v>
      </c>
      <c r="E8" s="62">
        <f>+'[1]Fin Stat'!$J$63</f>
        <v>39000</v>
      </c>
      <c r="F8" s="62"/>
      <c r="G8" s="62"/>
      <c r="H8" s="8">
        <v>2602070</v>
      </c>
      <c r="I8" s="8">
        <v>37563</v>
      </c>
      <c r="J8" s="8">
        <v>150731</v>
      </c>
      <c r="K8" s="5"/>
      <c r="L8" s="6"/>
      <c r="M8" s="6">
        <f aca="true" t="shared" si="0" ref="M8:M13">SUM(D8:K8)</f>
        <v>4036624</v>
      </c>
    </row>
    <row r="9" spans="1:13" ht="15.75">
      <c r="A9" s="1" t="s">
        <v>57</v>
      </c>
      <c r="D9" s="8">
        <v>7541966</v>
      </c>
      <c r="E9" s="63"/>
      <c r="F9" s="62"/>
      <c r="G9" s="62"/>
      <c r="H9" s="8"/>
      <c r="I9" s="8">
        <f>4045049+700380+381289+22294</f>
        <v>5149012</v>
      </c>
      <c r="J9" s="8"/>
      <c r="K9" s="5"/>
      <c r="L9" s="6"/>
      <c r="M9" s="6">
        <f t="shared" si="0"/>
        <v>12690978</v>
      </c>
    </row>
    <row r="10" spans="1:13" ht="15.75">
      <c r="A10" s="1" t="s">
        <v>58</v>
      </c>
      <c r="D10" s="8">
        <v>19426513</v>
      </c>
      <c r="E10" s="63"/>
      <c r="F10" s="62"/>
      <c r="G10" s="62"/>
      <c r="H10" s="8"/>
      <c r="I10" s="8">
        <f>20666431-58858</f>
        <v>20607573</v>
      </c>
      <c r="J10" s="8">
        <f>1161000+58828</f>
        <v>1219828</v>
      </c>
      <c r="K10" s="5">
        <v>0</v>
      </c>
      <c r="L10" s="6"/>
      <c r="M10" s="6">
        <f t="shared" si="0"/>
        <v>41253914</v>
      </c>
    </row>
    <row r="11" spans="1:13" ht="15.75">
      <c r="A11" s="1" t="s">
        <v>59</v>
      </c>
      <c r="D11" s="8">
        <v>9800</v>
      </c>
      <c r="E11" s="63"/>
      <c r="F11" s="62"/>
      <c r="G11" s="62"/>
      <c r="H11" s="8">
        <v>62218</v>
      </c>
      <c r="I11" s="8">
        <v>52</v>
      </c>
      <c r="J11" s="8"/>
      <c r="K11" s="5"/>
      <c r="L11" s="6"/>
      <c r="M11" s="6">
        <f t="shared" si="0"/>
        <v>72070</v>
      </c>
    </row>
    <row r="12" spans="1:13" ht="15.75">
      <c r="A12" s="1" t="s">
        <v>60</v>
      </c>
      <c r="D12" s="8">
        <v>635570</v>
      </c>
      <c r="E12" s="63"/>
      <c r="F12" s="62"/>
      <c r="G12" s="62"/>
      <c r="H12" s="8">
        <v>0</v>
      </c>
      <c r="I12" s="8">
        <v>0</v>
      </c>
      <c r="J12" s="8"/>
      <c r="K12" s="5"/>
      <c r="L12" s="6"/>
      <c r="M12" s="6">
        <f t="shared" si="0"/>
        <v>635570</v>
      </c>
    </row>
    <row r="13" spans="4:13" ht="15.75">
      <c r="D13" s="8"/>
      <c r="E13" s="63"/>
      <c r="F13" s="62"/>
      <c r="G13" s="62"/>
      <c r="H13" s="8"/>
      <c r="I13" s="6"/>
      <c r="J13" s="8"/>
      <c r="K13" s="6"/>
      <c r="L13" s="6"/>
      <c r="M13" s="6">
        <f t="shared" si="0"/>
        <v>0</v>
      </c>
    </row>
    <row r="14" spans="1:13" ht="15.75">
      <c r="A14" s="1" t="s">
        <v>61</v>
      </c>
      <c r="D14" s="8">
        <v>-68958</v>
      </c>
      <c r="E14" s="7">
        <f>-E8</f>
        <v>-39000</v>
      </c>
      <c r="F14" s="6"/>
      <c r="G14" s="6"/>
      <c r="H14" s="6">
        <f>-SUM(H8:H12)</f>
        <v>-2664288</v>
      </c>
      <c r="I14" s="4">
        <v>0</v>
      </c>
      <c r="J14" s="4"/>
      <c r="K14" s="6">
        <v>0</v>
      </c>
      <c r="L14" s="6"/>
      <c r="M14" s="7">
        <f>SUM(D14:K14)</f>
        <v>-2772246</v>
      </c>
    </row>
    <row r="15" spans="4:13" s="2" customFormat="1" ht="15.75">
      <c r="D15" s="49">
        <f aca="true" t="shared" si="1" ref="D15:K15">SUM(D8:D14)</f>
        <v>28752151</v>
      </c>
      <c r="E15" s="49">
        <f t="shared" si="1"/>
        <v>0</v>
      </c>
      <c r="F15" s="49">
        <f t="shared" si="1"/>
        <v>0</v>
      </c>
      <c r="G15" s="49">
        <f t="shared" si="1"/>
        <v>0</v>
      </c>
      <c r="H15" s="49">
        <f t="shared" si="1"/>
        <v>0</v>
      </c>
      <c r="I15" s="49">
        <f t="shared" si="1"/>
        <v>25794200</v>
      </c>
      <c r="J15" s="49">
        <f t="shared" si="1"/>
        <v>1370559</v>
      </c>
      <c r="K15" s="49">
        <f t="shared" si="1"/>
        <v>0</v>
      </c>
      <c r="L15" s="49"/>
      <c r="M15" s="49">
        <f>SUM(M8:M14)</f>
        <v>55916910</v>
      </c>
    </row>
    <row r="16" spans="4:13" ht="15.75"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.75">
      <c r="A17" s="50" t="s">
        <v>62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.75">
      <c r="A18" s="1" t="s">
        <v>122</v>
      </c>
      <c r="D18" s="8">
        <v>6862687</v>
      </c>
      <c r="E18" s="8"/>
      <c r="F18" s="8"/>
      <c r="G18" s="8"/>
      <c r="H18" s="8">
        <f>218650+2456274</f>
        <v>2674924</v>
      </c>
      <c r="I18" s="8">
        <f>2171732+3121406+52866+198132</f>
        <v>5544136</v>
      </c>
      <c r="J18" s="8">
        <v>6000</v>
      </c>
      <c r="K18" s="4"/>
      <c r="L18" s="6"/>
      <c r="M18" s="6">
        <f>SUM(D18:L18)</f>
        <v>15087747</v>
      </c>
    </row>
    <row r="19" spans="1:13" ht="15.75">
      <c r="A19" s="1" t="s">
        <v>63</v>
      </c>
      <c r="D19" s="8">
        <v>30921674</v>
      </c>
      <c r="E19" s="8"/>
      <c r="F19" s="8">
        <v>0</v>
      </c>
      <c r="G19" s="8">
        <v>100000</v>
      </c>
      <c r="H19" s="8">
        <f>262607+1447030</f>
        <v>1709637</v>
      </c>
      <c r="I19" s="8">
        <f>4442926+5527481+156527+573925+211810</f>
        <v>10912669</v>
      </c>
      <c r="J19" s="8">
        <v>119826.4</v>
      </c>
      <c r="K19" s="4"/>
      <c r="L19" s="6"/>
      <c r="M19" s="6">
        <f>SUM(D19:K19)</f>
        <v>43763806.4</v>
      </c>
    </row>
    <row r="20" spans="1:13" ht="15.75">
      <c r="A20" s="1" t="s">
        <v>61</v>
      </c>
      <c r="D20" s="8"/>
      <c r="E20" s="8">
        <v>0</v>
      </c>
      <c r="F20" s="8">
        <v>0</v>
      </c>
      <c r="G20" s="8">
        <f>14701.8+5339</f>
        <v>20040.8</v>
      </c>
      <c r="H20" s="7">
        <f>-H18-H19</f>
        <v>-4384561</v>
      </c>
      <c r="I20" s="8"/>
      <c r="J20" s="8"/>
      <c r="K20" s="9"/>
      <c r="L20" s="9"/>
      <c r="M20" s="7">
        <f>SUM(D20:K20)</f>
        <v>-4364520.2</v>
      </c>
    </row>
    <row r="21" spans="4:13" s="2" customFormat="1" ht="15.75">
      <c r="D21" s="49">
        <f>SUM(D18:D20)</f>
        <v>37784361</v>
      </c>
      <c r="E21" s="49">
        <f>SUM(E19:E20)</f>
        <v>0</v>
      </c>
      <c r="F21" s="49">
        <f>SUM(F19:F20)</f>
        <v>0</v>
      </c>
      <c r="G21" s="49">
        <f>SUM(G19:G20)</f>
        <v>120040.8</v>
      </c>
      <c r="H21" s="49">
        <f>SUM(H18:H20)</f>
        <v>0</v>
      </c>
      <c r="I21" s="49">
        <f>SUM(I18:I20)</f>
        <v>16456805</v>
      </c>
      <c r="J21" s="49">
        <f>SUM(J18:J20)</f>
        <v>125826.4</v>
      </c>
      <c r="K21" s="49">
        <f>SUM(K19:K20)</f>
        <v>0</v>
      </c>
      <c r="L21" s="49"/>
      <c r="M21" s="49">
        <f>SUM(M18:M20)</f>
        <v>54487033.199999996</v>
      </c>
    </row>
    <row r="22" spans="4:13" ht="15.75"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.75">
      <c r="A23" s="50" t="s">
        <v>38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.75">
      <c r="A24" s="1" t="s">
        <v>64</v>
      </c>
      <c r="D24" s="8">
        <v>4021810</v>
      </c>
      <c r="E24" s="8">
        <v>58898051</v>
      </c>
      <c r="F24" s="8"/>
      <c r="G24" s="8">
        <v>2864383.1</v>
      </c>
      <c r="H24" s="8">
        <f>8277199-1447029.93-2456258.63</f>
        <v>4373910.44</v>
      </c>
      <c r="I24" s="8">
        <f>144068+322838+145</f>
        <v>467051</v>
      </c>
      <c r="J24" s="8">
        <v>2046856</v>
      </c>
      <c r="K24" s="8"/>
      <c r="L24" s="7"/>
      <c r="M24" s="7">
        <f>SUM(D24:K24)</f>
        <v>72672061.54</v>
      </c>
    </row>
    <row r="25" spans="1:13" ht="15.75">
      <c r="A25" s="1" t="s">
        <v>65</v>
      </c>
      <c r="D25" s="8">
        <v>820107</v>
      </c>
      <c r="E25" s="8"/>
      <c r="F25" s="8"/>
      <c r="G25" s="8"/>
      <c r="H25" s="8">
        <v>16000</v>
      </c>
      <c r="I25" s="8">
        <f>942379+1120+900+897</f>
        <v>945296</v>
      </c>
      <c r="J25" s="8"/>
      <c r="K25" s="8">
        <v>660623</v>
      </c>
      <c r="L25" s="6"/>
      <c r="M25" s="6">
        <f>SUM(D25:K25)</f>
        <v>2442026</v>
      </c>
    </row>
    <row r="26" spans="1:13" ht="15.75">
      <c r="A26" s="1" t="s">
        <v>123</v>
      </c>
      <c r="D26" s="8">
        <v>0</v>
      </c>
      <c r="E26" s="8"/>
      <c r="F26" s="8"/>
      <c r="G26" s="8"/>
      <c r="H26" s="8">
        <v>0</v>
      </c>
      <c r="I26" s="8">
        <f>84799+7415</f>
        <v>92214</v>
      </c>
      <c r="J26" s="8"/>
      <c r="K26" s="8"/>
      <c r="L26" s="6"/>
      <c r="M26" s="6">
        <f>SUM(D26:K26)</f>
        <v>92214</v>
      </c>
    </row>
    <row r="27" spans="1:15" ht="15.75">
      <c r="A27" s="1" t="s">
        <v>61</v>
      </c>
      <c r="D27" s="6"/>
      <c r="E27" s="7">
        <f>-E24</f>
        <v>-58898051</v>
      </c>
      <c r="F27" s="7"/>
      <c r="G27" s="7"/>
      <c r="H27" s="7">
        <f>-H24-H25-H26</f>
        <v>-4389910.44</v>
      </c>
      <c r="I27" s="9">
        <v>0</v>
      </c>
      <c r="J27" s="9"/>
      <c r="K27" s="8">
        <f>1375678-21875</f>
        <v>1353803</v>
      </c>
      <c r="L27" s="9"/>
      <c r="M27" s="7">
        <f>SUM(D27:K27)</f>
        <v>-61934158.44</v>
      </c>
      <c r="O27" s="10">
        <f>M27+M20+M14</f>
        <v>-69070924.64</v>
      </c>
    </row>
    <row r="28" spans="4:13" s="2" customFormat="1" ht="15.75">
      <c r="D28" s="49">
        <f aca="true" t="shared" si="2" ref="D28:K28">SUM(D24:D27)</f>
        <v>4841917</v>
      </c>
      <c r="E28" s="49">
        <f t="shared" si="2"/>
        <v>0</v>
      </c>
      <c r="F28" s="49">
        <f t="shared" si="2"/>
        <v>0</v>
      </c>
      <c r="G28" s="49">
        <f t="shared" si="2"/>
        <v>2864383.1</v>
      </c>
      <c r="H28" s="49">
        <f t="shared" si="2"/>
        <v>0</v>
      </c>
      <c r="I28" s="49">
        <f t="shared" si="2"/>
        <v>1504561</v>
      </c>
      <c r="J28" s="49">
        <f t="shared" si="2"/>
        <v>2046856</v>
      </c>
      <c r="K28" s="49">
        <f t="shared" si="2"/>
        <v>2014426</v>
      </c>
      <c r="L28" s="49"/>
      <c r="M28" s="49">
        <f>SUM(M24:M27)</f>
        <v>13272143.100000009</v>
      </c>
    </row>
    <row r="29" spans="4:13" ht="15.75"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2:13" ht="15.75">
      <c r="B30" s="1" t="s">
        <v>66</v>
      </c>
      <c r="D30" s="6">
        <f aca="true" t="shared" si="3" ref="D30:K30">+D15+D21+D28</f>
        <v>71378429</v>
      </c>
      <c r="E30" s="6">
        <f t="shared" si="3"/>
        <v>0</v>
      </c>
      <c r="F30" s="6">
        <f t="shared" si="3"/>
        <v>0</v>
      </c>
      <c r="G30" s="6">
        <f t="shared" si="3"/>
        <v>2984423.9</v>
      </c>
      <c r="H30" s="6">
        <f t="shared" si="3"/>
        <v>0</v>
      </c>
      <c r="I30" s="6">
        <f t="shared" si="3"/>
        <v>43755566</v>
      </c>
      <c r="J30" s="6">
        <f>+J15+J21+J28</f>
        <v>3543241.4</v>
      </c>
      <c r="K30" s="6">
        <f t="shared" si="3"/>
        <v>2014426</v>
      </c>
      <c r="L30" s="6"/>
      <c r="M30" s="6">
        <f>+M15+M21+M28</f>
        <v>123676086.3</v>
      </c>
    </row>
    <row r="31" spans="4:13" ht="15.75"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4:13" ht="15.75">
      <c r="D32" s="6" t="e">
        <f>+'Income statement'!#REF!</f>
        <v>#REF!</v>
      </c>
      <c r="E32" s="6"/>
      <c r="F32" s="6"/>
      <c r="G32" s="6" t="e">
        <f>+'Income statement'!#REF!+'Income statement'!#REF!</f>
        <v>#REF!</v>
      </c>
      <c r="H32" s="6"/>
      <c r="I32" s="60" t="e">
        <f>+'Income statement'!#REF!</f>
        <v>#REF!</v>
      </c>
      <c r="J32" s="6" t="e">
        <f>+'Income statement'!#REF!</f>
        <v>#REF!</v>
      </c>
      <c r="K32" s="6" t="e">
        <f>+'Income statement'!#REF!+'Income statement'!#REF!</f>
        <v>#REF!</v>
      </c>
      <c r="L32" s="6"/>
      <c r="M32" s="6" t="e">
        <f>SUM('Income statement'!#REF!)</f>
        <v>#REF!</v>
      </c>
    </row>
    <row r="33" spans="2:13" s="51" customFormat="1" ht="15.75">
      <c r="B33" s="51" t="s">
        <v>114</v>
      </c>
      <c r="D33" s="52" t="e">
        <f>+D30/1000-D32</f>
        <v>#REF!</v>
      </c>
      <c r="E33" s="52"/>
      <c r="F33" s="52"/>
      <c r="G33" s="52" t="e">
        <f>+G30/1000-G32</f>
        <v>#REF!</v>
      </c>
      <c r="H33" s="52"/>
      <c r="I33" s="61" t="e">
        <f>+I30/1000-I32</f>
        <v>#REF!</v>
      </c>
      <c r="J33" s="61" t="e">
        <f>+J30/1000-J32</f>
        <v>#REF!</v>
      </c>
      <c r="K33" s="52" t="e">
        <f>+K30/1000-K32</f>
        <v>#REF!</v>
      </c>
      <c r="L33" s="52"/>
      <c r="M33" s="61" t="e">
        <f>+M30/1000-M32</f>
        <v>#REF!</v>
      </c>
    </row>
    <row r="34" spans="4:13" ht="15.75">
      <c r="D34" s="6"/>
      <c r="E34" s="6"/>
      <c r="F34" s="6"/>
      <c r="G34" s="6"/>
      <c r="H34" s="6"/>
      <c r="I34" s="6"/>
      <c r="J34" s="70" t="e">
        <f>+I33+J33</f>
        <v>#REF!</v>
      </c>
      <c r="K34" s="6"/>
      <c r="L34" s="6"/>
      <c r="M34" s="6"/>
    </row>
    <row r="35" spans="4:13" ht="15.75"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5:10" ht="15">
      <c r="E36" s="11"/>
      <c r="F36" s="11"/>
      <c r="G36" s="11"/>
      <c r="H36" s="11"/>
      <c r="I36" s="11"/>
      <c r="J36" s="11"/>
    </row>
  </sheetData>
  <printOptions/>
  <pageMargins left="0.75" right="0.75" top="1" bottom="1" header="0.5" footer="0.5"/>
  <pageSetup fitToHeight="1" fitToWidth="1" horizontalDpi="300" verticalDpi="300" orientation="landscape" paperSize="9" scale="87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Hunza Consolidation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Hunza Consolidation Berhad</dc:creator>
  <cp:keywords/>
  <dc:description/>
  <cp:lastModifiedBy>brenda</cp:lastModifiedBy>
  <cp:lastPrinted>2008-08-29T08:32:45Z</cp:lastPrinted>
  <dcterms:created xsi:type="dcterms:W3CDTF">2002-10-30T08:16:15Z</dcterms:created>
  <dcterms:modified xsi:type="dcterms:W3CDTF">2008-08-29T09:35:28Z</dcterms:modified>
  <cp:category/>
  <cp:version/>
  <cp:contentType/>
  <cp:contentStatus/>
</cp:coreProperties>
</file>